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WIP\True Up Petition 2024-25\Replies to Additional Information\Transmission\"/>
    </mc:Choice>
  </mc:AlternateContent>
  <bookViews>
    <workbookView xWindow="0" yWindow="0" windowWidth="19200" windowHeight="5770" activeTab="1"/>
  </bookViews>
  <sheets>
    <sheet name="Sheet3" sheetId="1" r:id="rId1"/>
    <sheet name="Sheet2" sheetId="2" r:id="rId2"/>
  </sheets>
  <calcPr calcId="162913" iterate="1" iterateDelta="1.0000000000000001E-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2" l="1"/>
  <c r="F14" i="2"/>
  <c r="E14" i="2"/>
  <c r="D14" i="2"/>
  <c r="C14" i="2"/>
  <c r="G6" i="2"/>
  <c r="F6" i="2"/>
  <c r="E6" i="2"/>
  <c r="D6" i="2"/>
  <c r="C6" i="2"/>
  <c r="O62" i="1"/>
  <c r="O61" i="1"/>
  <c r="O60" i="1"/>
  <c r="O59" i="1"/>
  <c r="M57" i="1"/>
  <c r="K57" i="1"/>
  <c r="G57" i="1"/>
  <c r="E57" i="1"/>
  <c r="V56" i="1"/>
  <c r="U56" i="1"/>
  <c r="AC56" i="1" s="1"/>
  <c r="T56" i="1"/>
  <c r="X56" i="1" s="1"/>
  <c r="S56" i="1"/>
  <c r="W56" i="1" s="1"/>
  <c r="R56" i="1"/>
  <c r="Z56" i="1" s="1"/>
  <c r="Q56" i="1"/>
  <c r="U55" i="1"/>
  <c r="T55" i="1"/>
  <c r="S55" i="1"/>
  <c r="AA55" i="1" s="1"/>
  <c r="R55" i="1"/>
  <c r="Z55" i="1" s="1"/>
  <c r="Q55" i="1"/>
  <c r="K55" i="1"/>
  <c r="M55" i="1" s="1"/>
  <c r="M53" i="1"/>
  <c r="K53" i="1"/>
  <c r="I53" i="1"/>
  <c r="H53" i="1"/>
  <c r="G53" i="1"/>
  <c r="F53" i="1"/>
  <c r="E53" i="1"/>
  <c r="U52" i="1"/>
  <c r="AC52" i="1" s="1"/>
  <c r="T52" i="1"/>
  <c r="AB52" i="1" s="1"/>
  <c r="S52" i="1"/>
  <c r="W52" i="1" s="1"/>
  <c r="R52" i="1"/>
  <c r="V52" i="1" s="1"/>
  <c r="Q52" i="1"/>
  <c r="V51" i="1"/>
  <c r="U51" i="1"/>
  <c r="AC51" i="1" s="1"/>
  <c r="T51" i="1"/>
  <c r="X51" i="1" s="1"/>
  <c r="S51" i="1"/>
  <c r="W51" i="1" s="1"/>
  <c r="R51" i="1"/>
  <c r="Z51" i="1" s="1"/>
  <c r="Q51" i="1"/>
  <c r="M51" i="1"/>
  <c r="K51" i="1"/>
  <c r="AA50" i="1"/>
  <c r="Z50" i="1"/>
  <c r="Y50" i="1"/>
  <c r="X50" i="1"/>
  <c r="W50" i="1"/>
  <c r="V50" i="1"/>
  <c r="U50" i="1"/>
  <c r="AC50" i="1" s="1"/>
  <c r="T50" i="1"/>
  <c r="AB50" i="1" s="1"/>
  <c r="S50" i="1"/>
  <c r="R50" i="1"/>
  <c r="Q50" i="1"/>
  <c r="AB49" i="1"/>
  <c r="AA49" i="1"/>
  <c r="Z49" i="1"/>
  <c r="Y49" i="1"/>
  <c r="X49" i="1"/>
  <c r="W49" i="1"/>
  <c r="V49" i="1"/>
  <c r="U49" i="1"/>
  <c r="AC49" i="1" s="1"/>
  <c r="T49" i="1"/>
  <c r="S49" i="1"/>
  <c r="R49" i="1"/>
  <c r="Q49" i="1"/>
  <c r="I47" i="1"/>
  <c r="H47" i="1"/>
  <c r="G47" i="1"/>
  <c r="F47" i="1"/>
  <c r="E47" i="1"/>
  <c r="V46" i="1"/>
  <c r="U46" i="1"/>
  <c r="AC46" i="1" s="1"/>
  <c r="T46" i="1"/>
  <c r="X46" i="1" s="1"/>
  <c r="S46" i="1"/>
  <c r="W46" i="1" s="1"/>
  <c r="R46" i="1"/>
  <c r="Z46" i="1" s="1"/>
  <c r="Q46" i="1"/>
  <c r="W45" i="1"/>
  <c r="V45" i="1"/>
  <c r="U45" i="1"/>
  <c r="Y45" i="1" s="1"/>
  <c r="T45" i="1"/>
  <c r="X45" i="1" s="1"/>
  <c r="S45" i="1"/>
  <c r="AA45" i="1" s="1"/>
  <c r="R45" i="1"/>
  <c r="Z45" i="1" s="1"/>
  <c r="Q45" i="1"/>
  <c r="Z44" i="1"/>
  <c r="X44" i="1"/>
  <c r="W44" i="1"/>
  <c r="V44" i="1"/>
  <c r="U44" i="1"/>
  <c r="Y44" i="1" s="1"/>
  <c r="T44" i="1"/>
  <c r="AB44" i="1" s="1"/>
  <c r="S44" i="1"/>
  <c r="AA44" i="1" s="1"/>
  <c r="R44" i="1"/>
  <c r="Q44" i="1"/>
  <c r="AA43" i="1"/>
  <c r="Z43" i="1"/>
  <c r="Y43" i="1"/>
  <c r="X43" i="1"/>
  <c r="W43" i="1"/>
  <c r="V43" i="1"/>
  <c r="U43" i="1"/>
  <c r="AC43" i="1" s="1"/>
  <c r="T43" i="1"/>
  <c r="AB43" i="1" s="1"/>
  <c r="S43" i="1"/>
  <c r="R43" i="1"/>
  <c r="Q43" i="1"/>
  <c r="AB42" i="1"/>
  <c r="AA42" i="1"/>
  <c r="Z42" i="1"/>
  <c r="Y42" i="1"/>
  <c r="X42" i="1"/>
  <c r="W42" i="1"/>
  <c r="V42" i="1"/>
  <c r="U42" i="1"/>
  <c r="AC42" i="1" s="1"/>
  <c r="T42" i="1"/>
  <c r="S42" i="1"/>
  <c r="R42" i="1"/>
  <c r="Q42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AB40" i="1"/>
  <c r="U40" i="1"/>
  <c r="T40" i="1"/>
  <c r="S40" i="1"/>
  <c r="R40" i="1"/>
  <c r="V40" i="1" s="1"/>
  <c r="Q40" i="1"/>
  <c r="M40" i="1"/>
  <c r="Y40" i="1" s="1"/>
  <c r="K40" i="1"/>
  <c r="K47" i="1" s="1"/>
  <c r="AC39" i="1"/>
  <c r="AB39" i="1"/>
  <c r="U39" i="1"/>
  <c r="Y39" i="1" s="1"/>
  <c r="T39" i="1"/>
  <c r="X39" i="1" s="1"/>
  <c r="S39" i="1"/>
  <c r="AA39" i="1" s="1"/>
  <c r="R39" i="1"/>
  <c r="Z39" i="1" s="1"/>
  <c r="Q39" i="1"/>
  <c r="AC38" i="1"/>
  <c r="U38" i="1"/>
  <c r="Y38" i="1" s="1"/>
  <c r="T38" i="1"/>
  <c r="AB38" i="1" s="1"/>
  <c r="S38" i="1"/>
  <c r="AA38" i="1" s="1"/>
  <c r="R38" i="1"/>
  <c r="V38" i="1" s="1"/>
  <c r="Q38" i="1"/>
  <c r="U37" i="1"/>
  <c r="AC37" i="1" s="1"/>
  <c r="T37" i="1"/>
  <c r="AB37" i="1" s="1"/>
  <c r="S37" i="1"/>
  <c r="W37" i="1" s="1"/>
  <c r="R37" i="1"/>
  <c r="V37" i="1" s="1"/>
  <c r="Q37" i="1"/>
  <c r="M37" i="1"/>
  <c r="K37" i="1"/>
  <c r="L21" i="1"/>
  <c r="AC18" i="1"/>
  <c r="AB18" i="1"/>
  <c r="Z18" i="1"/>
  <c r="Y18" i="1"/>
  <c r="X18" i="1"/>
  <c r="V18" i="1"/>
  <c r="S18" i="1"/>
  <c r="W18" i="1" s="1"/>
  <c r="R18" i="1"/>
  <c r="Q18" i="1"/>
  <c r="AC16" i="1"/>
  <c r="AB16" i="1"/>
  <c r="Y16" i="1"/>
  <c r="X16" i="1"/>
  <c r="S16" i="1"/>
  <c r="W16" i="1" s="1"/>
  <c r="R16" i="1"/>
  <c r="V16" i="1" s="1"/>
  <c r="Q16" i="1"/>
  <c r="AC13" i="1"/>
  <c r="AB13" i="1"/>
  <c r="Y13" i="1"/>
  <c r="X13" i="1"/>
  <c r="W13" i="1"/>
  <c r="S13" i="1"/>
  <c r="AA13" i="1" s="1"/>
  <c r="R13" i="1"/>
  <c r="V13" i="1" s="1"/>
  <c r="Q13" i="1"/>
  <c r="S12" i="1"/>
  <c r="R12" i="1"/>
  <c r="AC10" i="1"/>
  <c r="AB10" i="1"/>
  <c r="Y10" i="1"/>
  <c r="X10" i="1"/>
  <c r="S10" i="1"/>
  <c r="W10" i="1" s="1"/>
  <c r="R10" i="1"/>
  <c r="V10" i="1" s="1"/>
  <c r="Q10" i="1"/>
  <c r="AC9" i="1"/>
  <c r="AB9" i="1"/>
  <c r="Y9" i="1"/>
  <c r="X9" i="1"/>
  <c r="W9" i="1"/>
  <c r="S9" i="1"/>
  <c r="AA9" i="1" s="1"/>
  <c r="R9" i="1"/>
  <c r="V9" i="1" s="1"/>
  <c r="Q9" i="1"/>
  <c r="AC8" i="1"/>
  <c r="AB8" i="1"/>
  <c r="Y8" i="1"/>
  <c r="X8" i="1"/>
  <c r="V8" i="1"/>
  <c r="S8" i="1"/>
  <c r="W8" i="1" s="1"/>
  <c r="R8" i="1"/>
  <c r="Z8" i="1" s="1"/>
  <c r="Q8" i="1"/>
  <c r="AC7" i="1"/>
  <c r="AB7" i="1"/>
  <c r="Y7" i="1"/>
  <c r="X7" i="1"/>
  <c r="S7" i="1"/>
  <c r="W7" i="1" s="1"/>
  <c r="R7" i="1"/>
  <c r="V7" i="1" s="1"/>
  <c r="Q7" i="1"/>
  <c r="AC6" i="1"/>
  <c r="AB6" i="1"/>
  <c r="Y6" i="1"/>
  <c r="X6" i="1"/>
  <c r="S6" i="1"/>
  <c r="AA6" i="1" s="1"/>
  <c r="R6" i="1"/>
  <c r="V6" i="1" s="1"/>
  <c r="Q6" i="1"/>
  <c r="AC5" i="1"/>
  <c r="AB5" i="1"/>
  <c r="AA5" i="1"/>
  <c r="Y5" i="1"/>
  <c r="X5" i="1"/>
  <c r="S5" i="1"/>
  <c r="W5" i="1" s="1"/>
  <c r="R5" i="1"/>
  <c r="Z5" i="1" s="1"/>
  <c r="Q5" i="1"/>
  <c r="W55" i="1" l="1"/>
  <c r="V55" i="1"/>
  <c r="X55" i="1"/>
  <c r="Y55" i="1"/>
  <c r="X38" i="1"/>
  <c r="Y52" i="1"/>
  <c r="Z7" i="1"/>
  <c r="AA8" i="1"/>
  <c r="Z37" i="1"/>
  <c r="AC44" i="1"/>
  <c r="AB45" i="1"/>
  <c r="AA46" i="1"/>
  <c r="AA51" i="1"/>
  <c r="Z52" i="1"/>
  <c r="AB55" i="1"/>
  <c r="AA56" i="1"/>
  <c r="V5" i="1"/>
  <c r="W6" i="1"/>
  <c r="Z9" i="1"/>
  <c r="AA10" i="1"/>
  <c r="Z13" i="1"/>
  <c r="AA16" i="1"/>
  <c r="X37" i="1"/>
  <c r="W38" i="1"/>
  <c r="V39" i="1"/>
  <c r="Y46" i="1"/>
  <c r="Y51" i="1"/>
  <c r="X52" i="1"/>
  <c r="Y56" i="1"/>
  <c r="Y37" i="1"/>
  <c r="W39" i="1"/>
  <c r="Z6" i="1"/>
  <c r="AA7" i="1"/>
  <c r="AA37" i="1"/>
  <c r="Z38" i="1"/>
  <c r="AC45" i="1"/>
  <c r="AB46" i="1"/>
  <c r="AB51" i="1"/>
  <c r="AA52" i="1"/>
  <c r="AC55" i="1"/>
  <c r="AB56" i="1"/>
  <c r="Z10" i="1"/>
  <c r="Z16" i="1"/>
  <c r="AA18" i="1"/>
  <c r="M47" i="1"/>
  <c r="W40" i="1"/>
  <c r="X40" i="1"/>
  <c r="Z40" i="1"/>
  <c r="AA40" i="1"/>
  <c r="AC40" i="1"/>
</calcChain>
</file>

<file path=xl/sharedStrings.xml><?xml version="1.0" encoding="utf-8"?>
<sst xmlns="http://schemas.openxmlformats.org/spreadsheetml/2006/main" count="248" uniqueCount="129">
  <si>
    <t>Sl. No</t>
  </si>
  <si>
    <t>Project Details</t>
  </si>
  <si>
    <t>Project Start Date(DD-MM-YY)</t>
  </si>
  <si>
    <t>Project Completion date (DD-MM-YY)</t>
  </si>
  <si>
    <t>Total Capital Expenditure approved by MSERC/ Govt/ DPR/ FI (INR Cr.)</t>
  </si>
  <si>
    <t>Project outlay in FY 2023-24 (Projected) in INR Cr.</t>
  </si>
  <si>
    <t>Project outlay in FY 2024-25 (Projected) in INR Cr.</t>
  </si>
  <si>
    <t>Source of Financing for Scheme</t>
  </si>
  <si>
    <t>Capital Subsidies/ Grants Component</t>
  </si>
  <si>
    <t>Funding Agency</t>
  </si>
  <si>
    <t>Name of scheme</t>
  </si>
  <si>
    <t>Equity component</t>
  </si>
  <si>
    <t>Debt Component</t>
  </si>
  <si>
    <t>(INR Cr.)</t>
  </si>
  <si>
    <t>Loan amount (INR Cr.)</t>
  </si>
  <si>
    <t>Loan source</t>
  </si>
  <si>
    <t>Year</t>
  </si>
  <si>
    <t>Cap</t>
  </si>
  <si>
    <t>Fund Outlay 2023-24</t>
  </si>
  <si>
    <t>Fund Outlay in 2024-25</t>
  </si>
  <si>
    <t>Fund Outlay in 2025-26</t>
  </si>
  <si>
    <t>Fund Outlay in 2026-27</t>
  </si>
  <si>
    <t>Grant Addittion 2023-24</t>
  </si>
  <si>
    <t>Grant Addittion 2024-25</t>
  </si>
  <si>
    <t>Grant Addittion 2025-26</t>
  </si>
  <si>
    <t>Grant Addittion 2026-27</t>
  </si>
  <si>
    <t>Loan Addittion 2023-24</t>
  </si>
  <si>
    <t>Loan Addittion 2024-25</t>
  </si>
  <si>
    <t>Loan Addittion 2025-26</t>
  </si>
  <si>
    <t>Loan Addittion 2026-27</t>
  </si>
  <si>
    <t>A</t>
  </si>
  <si>
    <t>Transmission lines on-going works</t>
  </si>
  <si>
    <t>Construction of 132 kV double circuit LILO on Mawlai-Cherra line at Mawngap sub- station</t>
  </si>
  <si>
    <t>22.03.2011</t>
  </si>
  <si>
    <t>31.03.2024</t>
  </si>
  <si>
    <t>State Govt </t>
  </si>
  <si>
    <t>NEC</t>
  </si>
  <si>
    <t>2023-24</t>
  </si>
  <si>
    <t>Construction of 132 kV double circuit LILO line of 132 kV Rongkhon-Ampati line at Praharinagar</t>
  </si>
  <si>
    <t>01.04.2014</t>
  </si>
  <si>
    <t>30.03.2025</t>
  </si>
  <si>
    <t>SPA</t>
  </si>
  <si>
    <t>2024-25</t>
  </si>
  <si>
    <t>Re engineering and strengthening of 132kV S/C line from Khliehriat to Panchgram by HTLS conductor</t>
  </si>
  <si>
    <t>12.05.2022</t>
  </si>
  <si>
    <t>PSDF</t>
  </si>
  <si>
    <t>Re engineering and strengthening of 132kV D/C line from Stage I to Stage III Power Station by HTLS conductor</t>
  </si>
  <si>
    <t>23.12.2022</t>
  </si>
  <si>
    <t>Survey for construction of 132kV D/C line from 220/132kV  New Shillong to 132/33kV Sohra S/s</t>
  </si>
  <si>
    <t>State Plan</t>
  </si>
  <si>
    <t>Survey for construction of 220kV  D/C line from 220kV Nangalbibra (ISTS)  to  220/132/33kV  New Shillong S/s</t>
  </si>
  <si>
    <t>B</t>
  </si>
  <si>
    <t>Sub-station on-going works</t>
  </si>
  <si>
    <t>132 kV sub-station at Praharinagar</t>
  </si>
  <si>
    <t>C</t>
  </si>
  <si>
    <t>Others on-going works</t>
  </si>
  <si>
    <t xml:space="preserve">Replacement of the 400 KV, Bus Reactor at 400/220/132 KV Substation, Killing </t>
  </si>
  <si>
    <t>03.06.2021</t>
  </si>
  <si>
    <t>31.08.2023</t>
  </si>
  <si>
    <t xml:space="preserve">Augmentation of 132/33KV, 2X20 MVA Mawlai substation to 132/33KV, 3x50 MVA substation including re-engineering of the 33KV Busbar’ </t>
  </si>
  <si>
    <t>01.06.2019</t>
  </si>
  <si>
    <t>31.03.2027</t>
  </si>
  <si>
    <t>NESIDS</t>
  </si>
  <si>
    <t>D</t>
  </si>
  <si>
    <t>NERPSIP</t>
  </si>
  <si>
    <t>220 kV double circuit Byrnihat (Killing) – Mawngap – New Shillong line</t>
  </si>
  <si>
    <t>01.04.2016</t>
  </si>
  <si>
    <t>Govt. of India</t>
  </si>
  <si>
    <t>LILO of both circuit of MLHEP-Khliehriat 132 kV double circuit line at Mynkre</t>
  </si>
  <si>
    <t>132 kV double circuit line from Phulbari to Ampati</t>
  </si>
  <si>
    <t>220/132 kV sub-station at New Shillong</t>
  </si>
  <si>
    <t>220/132 kV sub-station at Mawngap</t>
  </si>
  <si>
    <t>132 / 33 kV, 2 x 50 MVA sub-station at New Shillong</t>
  </si>
  <si>
    <t>132/ 33 kV, 2 x 50 MVA sub-station at Mynkre</t>
  </si>
  <si>
    <t>132/ 33 kV, 2 x 50 MVA sub-station at Phulbari</t>
  </si>
  <si>
    <t>733.68 </t>
  </si>
  <si>
    <t>Project Start Date (DD-MM-YY)</t>
  </si>
  <si>
    <t>Project Completion Date (DD-MM-YY)</t>
  </si>
  <si>
    <t>Total Capital Expenditure Projected by Govt/ DPR/ FI (INR Cr.)</t>
  </si>
  <si>
    <t>Project outlay in FY 2025-26 (Projected) in INR Cr.</t>
  </si>
  <si>
    <t>Project outlay in FY 2026-27 (Projected) in INR Cr.</t>
  </si>
  <si>
    <t>A.</t>
  </si>
  <si>
    <t>Transmission Line New works</t>
  </si>
  <si>
    <t>Construction of 132kV D/C line from 220/132kV Nangalbibra (ISTS) S/s to 132/33kV  Nangalbibra (MePTCL) S/s</t>
  </si>
  <si>
    <t>State Govt</t>
  </si>
  <si>
    <t xml:space="preserve">Construction of 220kV D/C line from Nangalbibra (ISTS) S/s  to New Shillong </t>
  </si>
  <si>
    <t>2026-27</t>
  </si>
  <si>
    <t>EAP</t>
  </si>
  <si>
    <t>Construction of 132kV D/C line from 220/132kV New Shillong to 132/33kV  Sohra  S/s</t>
  </si>
  <si>
    <t>Construction of the LILO of the 132 KV D/C line from Stage-III Powerhouse to Umtru Powerhouse on Multi Circuit Towers at Nongpoh.</t>
  </si>
  <si>
    <t>2025-26</t>
  </si>
  <si>
    <t>Re engineering &amp; Strengthening of 132 KV D/C LILO of Umtru – Kahelipara Line at Killing with HTLS conductor</t>
  </si>
  <si>
    <t>Re engineering &amp; Strengthening of  132 KV UPS-Sarusajai line with HTLS conductor.</t>
  </si>
  <si>
    <t> 7</t>
  </si>
  <si>
    <t xml:space="preserve">Construction of 132kV D/C  Killing – Killing (New)  line </t>
  </si>
  <si>
    <t>2025-26 </t>
  </si>
  <si>
    <t>2026-27 </t>
  </si>
  <si>
    <t>Installation of Transmission Line Surge Arrestor along the 132kV  D/C  Leshka-Khliehriat line</t>
  </si>
  <si>
    <t>Re conductoring and strengthening of 132kV  S/c  Transmission lines : Stage I - Mawlai,  Stage I - Umiam, Umiam - NEHU,  Khliehriat (MePTCL) - Khliehriat (PG2)  and  Mawlai - NEHU</t>
  </si>
  <si>
    <t>‘Re-conductoring of the 132 kV single circuit line from Khliehriat to Ratacherra by HTLS conductor (Meghalaya portion)’,</t>
  </si>
  <si>
    <t>B.</t>
  </si>
  <si>
    <t>Sub-Station New works</t>
  </si>
  <si>
    <t>Replacement of  132/33,  2*20MVA  ICTs  with  2*50MVA  ICTs  at NEHU sub-station along with reengineering of Bus-bar</t>
  </si>
  <si>
    <t>Replacement of  132/33,  2*20MVA  ICTs  with  2*50MVA  ICTs  at Mawphlang  sub-station along with reengineering of Bus-bar</t>
  </si>
  <si>
    <t>Construction of 132/33 KV, 2 x 25 MVA sub-station at Nongpoh.</t>
  </si>
  <si>
    <t>Construction of the 132/33 KV, 2 x 25 MVA GIS sub-station at Killing, Byrnihat</t>
  </si>
  <si>
    <t>C.</t>
  </si>
  <si>
    <r>
      <t>Others New Works</t>
    </r>
    <r>
      <rPr>
        <sz val="8"/>
        <color rgb="FF000000"/>
        <rFont val="Georgia"/>
        <family val="1"/>
      </rPr>
      <t> </t>
    </r>
  </si>
  <si>
    <t>Reliable Communication &amp; Data Acquisition System Upto 132 KV</t>
  </si>
  <si>
    <t>Renovation &amp; upgradation of Protection &amp; Control System along with different Station Equipment in Grid S/s (Phase II)</t>
  </si>
  <si>
    <t>Sl. No.</t>
  </si>
  <si>
    <t>Category</t>
  </si>
  <si>
    <t>Capitalization (in INR Crores)</t>
  </si>
  <si>
    <t>FY 2023-24</t>
  </si>
  <si>
    <t>FY 2024-25</t>
  </si>
  <si>
    <t>FY 2025-26</t>
  </si>
  <si>
    <t>FY 2026-27</t>
  </si>
  <si>
    <t>Total as on 31.03.2027</t>
  </si>
  <si>
    <t xml:space="preserve">Transmission Lines </t>
  </si>
  <si>
    <t xml:space="preserve">Substations </t>
  </si>
  <si>
    <t>Other works</t>
  </si>
  <si>
    <t xml:space="preserve">Total Asset Addition </t>
  </si>
  <si>
    <t>(in INR Crores)</t>
  </si>
  <si>
    <t>Fund Requirement (in INR Crs)</t>
  </si>
  <si>
    <t>Total</t>
  </si>
  <si>
    <t>Transmission Lines</t>
  </si>
  <si>
    <t>Substations</t>
  </si>
  <si>
    <t>Total Fund Requirement</t>
  </si>
  <si>
    <t xml:space="preserve"> (in INR Crores)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</si>
</sst>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9"/>
      <color rgb="FF000000"/>
      <name val="Georgia"/>
      <family val="1"/>
    </font>
    <font>
      <sz val="12"/>
      <color theme="1"/>
      <name val="Calibri"/>
      <family val="2"/>
      <scheme val="minor"/>
    </font>
    <font>
      <sz val="9"/>
      <color rgb="FF000000"/>
      <name val="Georgia"/>
      <family val="1"/>
    </font>
    <font>
      <b/>
      <sz val="8"/>
      <color rgb="FF000000"/>
      <name val="Georgia"/>
      <family val="1"/>
    </font>
    <font>
      <sz val="8"/>
      <color rgb="FF000000"/>
      <name val="Georgia"/>
      <family val="1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4" borderId="0" xfId="0" applyFill="1"/>
    <xf numFmtId="17" fontId="3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0" fillId="5" borderId="12" xfId="0" applyFill="1" applyBorder="1" applyAlignment="1">
      <alignment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2" fontId="5" fillId="0" borderId="12" xfId="0" applyNumberFormat="1" applyFont="1" applyBorder="1" applyAlignment="1">
      <alignment horizontal="center" vertical="center" wrapText="1"/>
    </xf>
    <xf numFmtId="2" fontId="0" fillId="4" borderId="0" xfId="0" applyNumberFormat="1" applyFill="1"/>
    <xf numFmtId="2" fontId="0" fillId="0" borderId="0" xfId="0" applyNumberFormat="1"/>
    <xf numFmtId="2" fontId="5" fillId="6" borderId="12" xfId="0" applyNumberFormat="1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2" fontId="4" fillId="0" borderId="12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topLeftCell="H58" workbookViewId="0">
      <selection activeCell="Z3" sqref="P3:AC3"/>
    </sheetView>
  </sheetViews>
  <sheetFormatPr defaultRowHeight="14.5" x14ac:dyDescent="0.35"/>
  <cols>
    <col min="2" max="2" width="35.453125" customWidth="1"/>
    <col min="5" max="5" width="12" customWidth="1"/>
  </cols>
  <sheetData>
    <row r="1" spans="1:29" ht="69.5" thickBot="1" x14ac:dyDescent="0.4">
      <c r="A1" s="1" t="s">
        <v>0</v>
      </c>
      <c r="B1" s="2" t="s">
        <v>1</v>
      </c>
      <c r="C1" s="3" t="s">
        <v>2</v>
      </c>
      <c r="D1" s="4"/>
      <c r="E1" s="1" t="s">
        <v>3</v>
      </c>
      <c r="F1" s="1" t="s">
        <v>4</v>
      </c>
      <c r="G1" s="1" t="s">
        <v>5</v>
      </c>
      <c r="H1" s="1" t="s">
        <v>6</v>
      </c>
      <c r="I1" s="5" t="s">
        <v>7</v>
      </c>
      <c r="J1" s="6"/>
      <c r="K1" s="7"/>
      <c r="L1" s="8" t="s">
        <v>8</v>
      </c>
      <c r="M1" s="1" t="s">
        <v>9</v>
      </c>
    </row>
    <row r="2" spans="1:29" ht="23.5" thickBot="1" x14ac:dyDescent="0.4">
      <c r="A2" s="9"/>
      <c r="B2" s="1" t="s">
        <v>10</v>
      </c>
      <c r="C2" s="10"/>
      <c r="D2" s="11"/>
      <c r="E2" s="9"/>
      <c r="F2" s="9"/>
      <c r="G2" s="9"/>
      <c r="H2" s="9"/>
      <c r="I2" s="1" t="s">
        <v>11</v>
      </c>
      <c r="J2" s="5" t="s">
        <v>12</v>
      </c>
      <c r="K2" s="7"/>
      <c r="L2" s="12" t="s">
        <v>13</v>
      </c>
      <c r="M2" s="9"/>
    </row>
    <row r="3" spans="1:29" ht="46.5" thickBot="1" x14ac:dyDescent="0.4">
      <c r="A3" s="13"/>
      <c r="B3" s="13"/>
      <c r="C3" s="14"/>
      <c r="D3" s="15"/>
      <c r="E3" s="13"/>
      <c r="F3" s="13"/>
      <c r="G3" s="13"/>
      <c r="H3" s="13"/>
      <c r="I3" s="13"/>
      <c r="J3" s="16" t="s">
        <v>14</v>
      </c>
      <c r="K3" s="16" t="s">
        <v>15</v>
      </c>
      <c r="L3" s="17"/>
      <c r="M3" s="13"/>
      <c r="P3" t="s">
        <v>16</v>
      </c>
      <c r="Q3" t="s">
        <v>17</v>
      </c>
      <c r="R3" s="18" t="s">
        <v>18</v>
      </c>
      <c r="S3" s="19" t="s">
        <v>19</v>
      </c>
      <c r="T3" s="19" t="s">
        <v>20</v>
      </c>
      <c r="U3" s="19" t="s">
        <v>21</v>
      </c>
      <c r="V3" s="19" t="s">
        <v>22</v>
      </c>
      <c r="W3" s="19" t="s">
        <v>23</v>
      </c>
      <c r="X3" s="19" t="s">
        <v>24</v>
      </c>
      <c r="Y3" s="19" t="s">
        <v>25</v>
      </c>
      <c r="Z3" s="19" t="s">
        <v>26</v>
      </c>
      <c r="AA3" s="19" t="s">
        <v>27</v>
      </c>
      <c r="AB3" s="19" t="s">
        <v>28</v>
      </c>
      <c r="AC3" s="19" t="s">
        <v>29</v>
      </c>
    </row>
    <row r="4" spans="1:29" ht="16" thickBot="1" x14ac:dyDescent="0.4">
      <c r="A4" s="20" t="s">
        <v>30</v>
      </c>
      <c r="B4" s="21" t="s">
        <v>31</v>
      </c>
      <c r="C4" s="22"/>
      <c r="D4" s="23"/>
      <c r="E4" s="24"/>
      <c r="F4" s="24"/>
      <c r="G4" s="24"/>
      <c r="H4" s="24"/>
      <c r="I4" s="24"/>
      <c r="J4" s="24"/>
      <c r="K4" s="24"/>
      <c r="L4" s="24"/>
      <c r="M4" s="24"/>
    </row>
    <row r="5" spans="1:29" ht="23.5" thickBot="1" x14ac:dyDescent="0.4">
      <c r="A5" s="25">
        <v>1</v>
      </c>
      <c r="B5" s="26" t="s">
        <v>32</v>
      </c>
      <c r="C5" s="27" t="s">
        <v>33</v>
      </c>
      <c r="D5" s="28"/>
      <c r="E5" s="29" t="s">
        <v>34</v>
      </c>
      <c r="F5" s="29">
        <v>4.97</v>
      </c>
      <c r="G5" s="29">
        <v>1.24</v>
      </c>
      <c r="H5" s="29"/>
      <c r="I5" s="29"/>
      <c r="J5" s="29">
        <v>0.497</v>
      </c>
      <c r="K5" s="29" t="s">
        <v>35</v>
      </c>
      <c r="L5" s="29">
        <v>4.47</v>
      </c>
      <c r="M5" s="29" t="s">
        <v>36</v>
      </c>
      <c r="P5" s="30" t="s">
        <v>37</v>
      </c>
      <c r="Q5" s="31">
        <f t="shared" ref="Q5:S10" si="0">F5</f>
        <v>4.97</v>
      </c>
      <c r="R5">
        <f t="shared" si="0"/>
        <v>1.24</v>
      </c>
      <c r="S5">
        <f t="shared" si="0"/>
        <v>0</v>
      </c>
      <c r="T5">
        <v>0</v>
      </c>
      <c r="U5">
        <v>0</v>
      </c>
      <c r="V5">
        <f>R5/$F5*$L5</f>
        <v>1.115251509054326</v>
      </c>
      <c r="W5">
        <f t="shared" ref="W5:Y5" si="1">S5/$F$5*$L$5</f>
        <v>0</v>
      </c>
      <c r="X5">
        <f t="shared" si="1"/>
        <v>0</v>
      </c>
      <c r="Y5">
        <f t="shared" si="1"/>
        <v>0</v>
      </c>
      <c r="Z5">
        <f>R5/$F5*$J5</f>
        <v>0.12400000000000001</v>
      </c>
      <c r="AA5">
        <f t="shared" ref="AA5:AC10" si="2">S5/$F5*$J5</f>
        <v>0</v>
      </c>
      <c r="AB5">
        <f t="shared" si="2"/>
        <v>0</v>
      </c>
      <c r="AC5">
        <f t="shared" si="2"/>
        <v>0</v>
      </c>
    </row>
    <row r="6" spans="1:29" ht="35" thickBot="1" x14ac:dyDescent="0.4">
      <c r="A6" s="25">
        <v>2</v>
      </c>
      <c r="B6" s="26" t="s">
        <v>38</v>
      </c>
      <c r="C6" s="27" t="s">
        <v>39</v>
      </c>
      <c r="D6" s="28"/>
      <c r="E6" s="29" t="s">
        <v>40</v>
      </c>
      <c r="F6" s="29">
        <v>11.93</v>
      </c>
      <c r="G6" s="29">
        <v>4.04</v>
      </c>
      <c r="H6" s="29">
        <v>4</v>
      </c>
      <c r="I6" s="29"/>
      <c r="J6" s="29">
        <v>1.1930000000000001</v>
      </c>
      <c r="K6" s="29" t="s">
        <v>35</v>
      </c>
      <c r="L6" s="29">
        <v>10.74</v>
      </c>
      <c r="M6" s="29" t="s">
        <v>41</v>
      </c>
      <c r="P6" s="30" t="s">
        <v>42</v>
      </c>
      <c r="Q6" s="31">
        <f t="shared" si="0"/>
        <v>11.93</v>
      </c>
      <c r="R6">
        <f t="shared" si="0"/>
        <v>4.04</v>
      </c>
      <c r="S6">
        <f t="shared" si="0"/>
        <v>4</v>
      </c>
      <c r="T6">
        <v>0</v>
      </c>
      <c r="U6">
        <v>0</v>
      </c>
      <c r="V6">
        <f>R6/$F6*$L6</f>
        <v>3.637015926236379</v>
      </c>
      <c r="W6">
        <f t="shared" ref="W6:Y10" si="3">S6/$F6*$L6</f>
        <v>3.6010058675607715</v>
      </c>
      <c r="X6">
        <f t="shared" si="3"/>
        <v>0</v>
      </c>
      <c r="Y6">
        <f t="shared" si="3"/>
        <v>0</v>
      </c>
      <c r="Z6">
        <f t="shared" ref="Z6:Z10" si="4">R6/$F6*$J6</f>
        <v>0.40400000000000003</v>
      </c>
      <c r="AA6">
        <f t="shared" si="2"/>
        <v>0.4</v>
      </c>
      <c r="AB6">
        <f t="shared" si="2"/>
        <v>0</v>
      </c>
      <c r="AC6">
        <f t="shared" si="2"/>
        <v>0</v>
      </c>
    </row>
    <row r="7" spans="1:29" ht="35" thickBot="1" x14ac:dyDescent="0.4">
      <c r="A7" s="25">
        <v>3</v>
      </c>
      <c r="B7" s="26" t="s">
        <v>43</v>
      </c>
      <c r="C7" s="27" t="s">
        <v>44</v>
      </c>
      <c r="D7" s="28"/>
      <c r="E7" s="32">
        <v>45200</v>
      </c>
      <c r="F7" s="29">
        <v>42.89</v>
      </c>
      <c r="G7" s="29">
        <v>4.5</v>
      </c>
      <c r="H7" s="29"/>
      <c r="I7" s="29"/>
      <c r="J7" s="29"/>
      <c r="K7" s="29"/>
      <c r="L7" s="29">
        <v>42.89</v>
      </c>
      <c r="M7" s="29" t="s">
        <v>45</v>
      </c>
      <c r="P7" t="s">
        <v>37</v>
      </c>
      <c r="Q7" s="31">
        <f t="shared" si="0"/>
        <v>42.89</v>
      </c>
      <c r="R7">
        <f t="shared" si="0"/>
        <v>4.5</v>
      </c>
      <c r="S7">
        <f t="shared" si="0"/>
        <v>0</v>
      </c>
      <c r="T7">
        <v>0</v>
      </c>
      <c r="U7">
        <v>0</v>
      </c>
      <c r="V7">
        <f t="shared" ref="V7:V10" si="5">R7/$F7*$L7</f>
        <v>4.5</v>
      </c>
      <c r="W7">
        <f t="shared" si="3"/>
        <v>0</v>
      </c>
      <c r="X7">
        <f t="shared" si="3"/>
        <v>0</v>
      </c>
      <c r="Y7">
        <f t="shared" si="3"/>
        <v>0</v>
      </c>
      <c r="Z7">
        <f t="shared" si="4"/>
        <v>0</v>
      </c>
      <c r="AA7">
        <f t="shared" si="2"/>
        <v>0</v>
      </c>
      <c r="AB7">
        <f t="shared" si="2"/>
        <v>0</v>
      </c>
      <c r="AC7">
        <f t="shared" si="2"/>
        <v>0</v>
      </c>
    </row>
    <row r="8" spans="1:29" ht="35" thickBot="1" x14ac:dyDescent="0.4">
      <c r="A8" s="25">
        <v>4</v>
      </c>
      <c r="B8" s="26" t="s">
        <v>46</v>
      </c>
      <c r="C8" s="27" t="s">
        <v>44</v>
      </c>
      <c r="D8" s="28"/>
      <c r="E8" s="29" t="s">
        <v>47</v>
      </c>
      <c r="F8" s="29">
        <v>21.74</v>
      </c>
      <c r="G8" s="29">
        <v>2.2599999999999998</v>
      </c>
      <c r="H8" s="29"/>
      <c r="I8" s="29"/>
      <c r="J8" s="29"/>
      <c r="K8" s="29"/>
      <c r="L8" s="29">
        <v>21.74</v>
      </c>
      <c r="M8" s="29" t="s">
        <v>45</v>
      </c>
      <c r="P8" t="s">
        <v>37</v>
      </c>
      <c r="Q8" s="31">
        <f t="shared" si="0"/>
        <v>21.74</v>
      </c>
      <c r="R8">
        <f t="shared" si="0"/>
        <v>2.2599999999999998</v>
      </c>
      <c r="S8">
        <f t="shared" si="0"/>
        <v>0</v>
      </c>
      <c r="T8">
        <v>0</v>
      </c>
      <c r="U8">
        <v>0</v>
      </c>
      <c r="V8">
        <f t="shared" si="5"/>
        <v>2.2599999999999998</v>
      </c>
      <c r="W8">
        <f t="shared" si="3"/>
        <v>0</v>
      </c>
      <c r="X8">
        <f t="shared" si="3"/>
        <v>0</v>
      </c>
      <c r="Y8">
        <f t="shared" si="3"/>
        <v>0</v>
      </c>
      <c r="Z8">
        <f t="shared" si="4"/>
        <v>0</v>
      </c>
      <c r="AA8">
        <f t="shared" si="2"/>
        <v>0</v>
      </c>
      <c r="AB8">
        <f t="shared" si="2"/>
        <v>0</v>
      </c>
      <c r="AC8">
        <f t="shared" si="2"/>
        <v>0</v>
      </c>
    </row>
    <row r="9" spans="1:29" ht="35" thickBot="1" x14ac:dyDescent="0.4">
      <c r="A9" s="25">
        <v>5</v>
      </c>
      <c r="B9" s="26" t="s">
        <v>48</v>
      </c>
      <c r="C9" s="27" t="s">
        <v>37</v>
      </c>
      <c r="D9" s="28"/>
      <c r="E9" s="29" t="s">
        <v>37</v>
      </c>
      <c r="F9" s="29">
        <v>0.221</v>
      </c>
      <c r="G9" s="29">
        <v>0.221</v>
      </c>
      <c r="H9" s="29"/>
      <c r="I9" s="29"/>
      <c r="J9" s="29"/>
      <c r="K9" s="29"/>
      <c r="L9" s="29">
        <v>0.221</v>
      </c>
      <c r="M9" s="29" t="s">
        <v>49</v>
      </c>
      <c r="P9" t="s">
        <v>37</v>
      </c>
      <c r="Q9" s="31">
        <f t="shared" si="0"/>
        <v>0.221</v>
      </c>
      <c r="R9">
        <f t="shared" si="0"/>
        <v>0.221</v>
      </c>
      <c r="S9">
        <f t="shared" si="0"/>
        <v>0</v>
      </c>
      <c r="T9">
        <v>0</v>
      </c>
      <c r="U9">
        <v>0</v>
      </c>
      <c r="V9">
        <f t="shared" si="5"/>
        <v>0.221</v>
      </c>
      <c r="W9">
        <f t="shared" si="3"/>
        <v>0</v>
      </c>
      <c r="X9">
        <f t="shared" si="3"/>
        <v>0</v>
      </c>
      <c r="Y9">
        <f t="shared" si="3"/>
        <v>0</v>
      </c>
      <c r="Z9">
        <f t="shared" si="4"/>
        <v>0</v>
      </c>
      <c r="AA9">
        <f t="shared" si="2"/>
        <v>0</v>
      </c>
      <c r="AB9">
        <f t="shared" si="2"/>
        <v>0</v>
      </c>
      <c r="AC9">
        <f t="shared" si="2"/>
        <v>0</v>
      </c>
    </row>
    <row r="10" spans="1:29" ht="35" thickBot="1" x14ac:dyDescent="0.4">
      <c r="A10" s="25">
        <v>6</v>
      </c>
      <c r="B10" s="26" t="s">
        <v>50</v>
      </c>
      <c r="C10" s="27" t="s">
        <v>37</v>
      </c>
      <c r="D10" s="28"/>
      <c r="E10" s="29" t="s">
        <v>37</v>
      </c>
      <c r="F10" s="29">
        <v>0.75800000000000001</v>
      </c>
      <c r="G10" s="29">
        <v>0.51</v>
      </c>
      <c r="H10" s="29"/>
      <c r="I10" s="29"/>
      <c r="J10" s="29"/>
      <c r="K10" s="29"/>
      <c r="L10" s="29">
        <v>0.75800000000000001</v>
      </c>
      <c r="M10" s="29" t="s">
        <v>49</v>
      </c>
      <c r="P10" t="s">
        <v>37</v>
      </c>
      <c r="Q10" s="31">
        <f t="shared" si="0"/>
        <v>0.75800000000000001</v>
      </c>
      <c r="R10">
        <f t="shared" si="0"/>
        <v>0.51</v>
      </c>
      <c r="S10">
        <f t="shared" si="0"/>
        <v>0</v>
      </c>
      <c r="T10">
        <v>0</v>
      </c>
      <c r="U10">
        <v>0</v>
      </c>
      <c r="V10">
        <f t="shared" si="5"/>
        <v>0.51</v>
      </c>
      <c r="W10">
        <f t="shared" si="3"/>
        <v>0</v>
      </c>
      <c r="X10">
        <f t="shared" si="3"/>
        <v>0</v>
      </c>
      <c r="Y10">
        <f t="shared" si="3"/>
        <v>0</v>
      </c>
      <c r="Z10">
        <f t="shared" si="4"/>
        <v>0</v>
      </c>
      <c r="AA10">
        <f t="shared" si="2"/>
        <v>0</v>
      </c>
      <c r="AB10">
        <f t="shared" si="2"/>
        <v>0</v>
      </c>
      <c r="AC10">
        <f t="shared" si="2"/>
        <v>0</v>
      </c>
    </row>
    <row r="11" spans="1:29" ht="15" thickBot="1" x14ac:dyDescent="0.4">
      <c r="A11" s="25"/>
      <c r="B11" s="26"/>
      <c r="C11" s="27"/>
      <c r="D11" s="28"/>
      <c r="E11" s="29"/>
      <c r="F11" s="33">
        <v>82.507919999999999</v>
      </c>
      <c r="G11" s="33">
        <v>12.7722</v>
      </c>
      <c r="H11" s="33">
        <v>4</v>
      </c>
      <c r="I11" s="33"/>
      <c r="J11" s="33">
        <v>1.6895</v>
      </c>
      <c r="K11" s="33"/>
      <c r="L11" s="33">
        <v>80.818399999999997</v>
      </c>
      <c r="M11" s="33"/>
    </row>
    <row r="12" spans="1:29" ht="16" thickBot="1" x14ac:dyDescent="0.4">
      <c r="A12" s="20" t="s">
        <v>51</v>
      </c>
      <c r="B12" s="34" t="s">
        <v>52</v>
      </c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R12">
        <f t="shared" ref="R12:S13" si="6">G12</f>
        <v>0</v>
      </c>
      <c r="S12">
        <f t="shared" si="6"/>
        <v>0</v>
      </c>
    </row>
    <row r="13" spans="1:29" ht="15" thickBot="1" x14ac:dyDescent="0.4">
      <c r="A13" s="25">
        <v>1</v>
      </c>
      <c r="B13" s="26" t="s">
        <v>53</v>
      </c>
      <c r="C13" s="27" t="s">
        <v>39</v>
      </c>
      <c r="D13" s="28"/>
      <c r="E13" s="29" t="s">
        <v>40</v>
      </c>
      <c r="F13" s="29">
        <v>15.67</v>
      </c>
      <c r="G13" s="29">
        <v>5.86</v>
      </c>
      <c r="H13" s="29">
        <v>5</v>
      </c>
      <c r="I13" s="29"/>
      <c r="J13" s="29">
        <v>1.57</v>
      </c>
      <c r="K13" s="29" t="s">
        <v>35</v>
      </c>
      <c r="L13" s="29">
        <v>14.11</v>
      </c>
      <c r="M13" s="29" t="s">
        <v>41</v>
      </c>
      <c r="P13" s="30" t="s">
        <v>42</v>
      </c>
      <c r="Q13" s="31">
        <f>F13</f>
        <v>15.67</v>
      </c>
      <c r="R13">
        <f t="shared" si="6"/>
        <v>5.86</v>
      </c>
      <c r="S13">
        <f t="shared" si="6"/>
        <v>5</v>
      </c>
      <c r="V13">
        <f t="shared" ref="V13:Y13" si="7">R13/$F13*$L13</f>
        <v>5.2766177409061905</v>
      </c>
      <c r="W13">
        <f t="shared" si="7"/>
        <v>4.5022335673261011</v>
      </c>
      <c r="X13">
        <f t="shared" si="7"/>
        <v>0</v>
      </c>
      <c r="Y13">
        <f t="shared" si="7"/>
        <v>0</v>
      </c>
      <c r="Z13">
        <f t="shared" ref="Z13:AC13" si="8">R13/$F13*$J13</f>
        <v>0.58712188895979589</v>
      </c>
      <c r="AA13">
        <f t="shared" si="8"/>
        <v>0.50095724313975754</v>
      </c>
      <c r="AB13">
        <f t="shared" si="8"/>
        <v>0</v>
      </c>
      <c r="AC13">
        <f t="shared" si="8"/>
        <v>0</v>
      </c>
    </row>
    <row r="14" spans="1:29" ht="15" thickBot="1" x14ac:dyDescent="0.4">
      <c r="A14" s="25"/>
      <c r="B14" s="26"/>
      <c r="C14" s="27"/>
      <c r="D14" s="28"/>
      <c r="E14" s="29"/>
      <c r="F14" s="29"/>
      <c r="G14" s="29"/>
      <c r="H14" s="29"/>
      <c r="I14" s="29"/>
      <c r="J14" s="29"/>
      <c r="K14" s="29"/>
      <c r="L14" s="29"/>
      <c r="M14" s="29"/>
    </row>
    <row r="15" spans="1:29" ht="16" thickBot="1" x14ac:dyDescent="0.4">
      <c r="A15" s="20" t="s">
        <v>54</v>
      </c>
      <c r="B15" s="34" t="s">
        <v>55</v>
      </c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</row>
    <row r="16" spans="1:29" ht="15" thickBot="1" x14ac:dyDescent="0.4">
      <c r="A16" s="35">
        <v>2</v>
      </c>
      <c r="B16" s="36" t="s">
        <v>56</v>
      </c>
      <c r="C16" s="37" t="s">
        <v>57</v>
      </c>
      <c r="D16" s="38"/>
      <c r="E16" s="35" t="s">
        <v>58</v>
      </c>
      <c r="F16" s="35">
        <v>9.08</v>
      </c>
      <c r="G16" s="35">
        <v>3.66</v>
      </c>
      <c r="H16" s="35"/>
      <c r="I16" s="35"/>
      <c r="J16" s="35"/>
      <c r="K16" s="35"/>
      <c r="L16" s="29">
        <v>6.86</v>
      </c>
      <c r="M16" s="29" t="s">
        <v>45</v>
      </c>
      <c r="P16" t="s">
        <v>37</v>
      </c>
      <c r="Q16" s="31">
        <f>F16</f>
        <v>9.08</v>
      </c>
      <c r="R16">
        <f t="shared" ref="R16:S16" si="9">G16</f>
        <v>3.66</v>
      </c>
      <c r="S16">
        <f t="shared" si="9"/>
        <v>0</v>
      </c>
      <c r="V16">
        <f t="shared" ref="V16:Y16" si="10">R16/$F16*$L16</f>
        <v>2.7651541850220269</v>
      </c>
      <c r="W16">
        <f t="shared" si="10"/>
        <v>0</v>
      </c>
      <c r="X16">
        <f t="shared" si="10"/>
        <v>0</v>
      </c>
      <c r="Y16">
        <f t="shared" si="10"/>
        <v>0</v>
      </c>
      <c r="Z16">
        <f t="shared" ref="Z16:AC16" si="11">R16/$F16*$J16</f>
        <v>0</v>
      </c>
      <c r="AA16">
        <f t="shared" si="11"/>
        <v>0</v>
      </c>
      <c r="AB16">
        <f t="shared" si="11"/>
        <v>0</v>
      </c>
      <c r="AC16">
        <f t="shared" si="11"/>
        <v>0</v>
      </c>
    </row>
    <row r="17" spans="1:29" ht="15" thickBot="1" x14ac:dyDescent="0.4">
      <c r="A17" s="39"/>
      <c r="B17" s="40"/>
      <c r="C17" s="41"/>
      <c r="D17" s="42"/>
      <c r="E17" s="39"/>
      <c r="F17" s="39"/>
      <c r="G17" s="39"/>
      <c r="H17" s="39"/>
      <c r="I17" s="39"/>
      <c r="J17" s="39"/>
      <c r="K17" s="39"/>
      <c r="L17" s="29">
        <v>2.2200000000000002</v>
      </c>
      <c r="M17" s="29" t="s">
        <v>49</v>
      </c>
    </row>
    <row r="18" spans="1:29" ht="46.5" thickBot="1" x14ac:dyDescent="0.4">
      <c r="A18" s="25">
        <v>3</v>
      </c>
      <c r="B18" s="26" t="s">
        <v>59</v>
      </c>
      <c r="C18" s="27" t="s">
        <v>60</v>
      </c>
      <c r="D18" s="28"/>
      <c r="E18" s="29" t="s">
        <v>61</v>
      </c>
      <c r="F18" s="43">
        <v>49.8</v>
      </c>
      <c r="G18" s="29">
        <v>26.39</v>
      </c>
      <c r="H18" s="29">
        <v>23.41</v>
      </c>
      <c r="I18" s="29"/>
      <c r="J18" s="29"/>
      <c r="K18" s="29"/>
      <c r="L18" s="29">
        <v>49.8</v>
      </c>
      <c r="M18" s="29" t="s">
        <v>62</v>
      </c>
      <c r="P18" t="s">
        <v>42</v>
      </c>
      <c r="Q18" s="31">
        <f>F18</f>
        <v>49.8</v>
      </c>
      <c r="R18">
        <f t="shared" ref="R18:S18" si="12">G18</f>
        <v>26.39</v>
      </c>
      <c r="S18">
        <f t="shared" si="12"/>
        <v>23.41</v>
      </c>
      <c r="V18">
        <f t="shared" ref="V18:Y18" si="13">R18/$F18*$L18</f>
        <v>26.39</v>
      </c>
      <c r="W18">
        <f t="shared" si="13"/>
        <v>23.41</v>
      </c>
      <c r="X18">
        <f t="shared" si="13"/>
        <v>0</v>
      </c>
      <c r="Y18">
        <f t="shared" si="13"/>
        <v>0</v>
      </c>
      <c r="Z18">
        <f t="shared" ref="Z18:AC18" si="14">R18/$F18*$J18</f>
        <v>0</v>
      </c>
      <c r="AA18">
        <f t="shared" si="14"/>
        <v>0</v>
      </c>
      <c r="AB18">
        <f t="shared" si="14"/>
        <v>0</v>
      </c>
      <c r="AC18">
        <f t="shared" si="14"/>
        <v>0</v>
      </c>
    </row>
    <row r="19" spans="1:29" ht="15" thickBot="1" x14ac:dyDescent="0.4">
      <c r="A19" s="25"/>
      <c r="B19" s="26"/>
      <c r="C19" s="27"/>
      <c r="D19" s="28"/>
      <c r="E19" s="29"/>
      <c r="F19" s="44">
        <v>58.88</v>
      </c>
      <c r="G19" s="33">
        <v>30.05</v>
      </c>
      <c r="H19" s="33">
        <v>23.405999999999999</v>
      </c>
      <c r="I19" s="33"/>
      <c r="J19" s="33"/>
      <c r="K19" s="33"/>
      <c r="L19" s="33">
        <v>58.88</v>
      </c>
      <c r="M19" s="33"/>
    </row>
    <row r="20" spans="1:29" ht="16" thickBot="1" x14ac:dyDescent="0.4">
      <c r="A20" s="20" t="s">
        <v>63</v>
      </c>
      <c r="B20" s="34" t="s">
        <v>64</v>
      </c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29" x14ac:dyDescent="0.35">
      <c r="A21" s="35">
        <v>1</v>
      </c>
      <c r="B21" s="36" t="s">
        <v>65</v>
      </c>
      <c r="C21" s="37" t="s">
        <v>66</v>
      </c>
      <c r="D21" s="38"/>
      <c r="E21" s="35" t="s">
        <v>34</v>
      </c>
      <c r="F21" s="35">
        <v>733.68</v>
      </c>
      <c r="G21" s="35"/>
      <c r="H21" s="35"/>
      <c r="I21" s="35"/>
      <c r="J21" s="35"/>
      <c r="K21" s="35" t="s">
        <v>67</v>
      </c>
      <c r="L21" s="35">
        <f>733.68*0</f>
        <v>0</v>
      </c>
      <c r="M21" s="45"/>
      <c r="P21" t="s">
        <v>37</v>
      </c>
    </row>
    <row r="22" spans="1:29" x14ac:dyDescent="0.35">
      <c r="A22" s="46"/>
      <c r="B22" s="47"/>
      <c r="C22" s="48"/>
      <c r="D22" s="49"/>
      <c r="E22" s="46"/>
      <c r="F22" s="46"/>
      <c r="G22" s="46"/>
      <c r="H22" s="46"/>
      <c r="I22" s="46"/>
      <c r="J22" s="46"/>
      <c r="K22" s="46"/>
      <c r="L22" s="46"/>
      <c r="M22" s="45"/>
      <c r="P22" t="s">
        <v>37</v>
      </c>
    </row>
    <row r="23" spans="1:29" ht="15" thickBot="1" x14ac:dyDescent="0.4">
      <c r="A23" s="39"/>
      <c r="B23" s="40"/>
      <c r="C23" s="48"/>
      <c r="D23" s="49"/>
      <c r="E23" s="46"/>
      <c r="F23" s="46"/>
      <c r="G23" s="46"/>
      <c r="H23" s="46"/>
      <c r="I23" s="46"/>
      <c r="J23" s="46"/>
      <c r="K23" s="46"/>
      <c r="L23" s="46"/>
      <c r="M23" s="45"/>
      <c r="P23" t="s">
        <v>37</v>
      </c>
    </row>
    <row r="24" spans="1:29" ht="23.5" thickBot="1" x14ac:dyDescent="0.4">
      <c r="A24" s="25">
        <v>2</v>
      </c>
      <c r="B24" s="26" t="s">
        <v>68</v>
      </c>
      <c r="C24" s="48"/>
      <c r="D24" s="49"/>
      <c r="E24" s="46"/>
      <c r="F24" s="46"/>
      <c r="G24" s="46"/>
      <c r="H24" s="46"/>
      <c r="I24" s="46"/>
      <c r="J24" s="46"/>
      <c r="K24" s="46"/>
      <c r="L24" s="46"/>
      <c r="M24" s="45"/>
      <c r="P24" t="s">
        <v>37</v>
      </c>
    </row>
    <row r="25" spans="1:29" ht="23.5" thickBot="1" x14ac:dyDescent="0.4">
      <c r="A25" s="25">
        <v>3</v>
      </c>
      <c r="B25" s="26" t="s">
        <v>69</v>
      </c>
      <c r="C25" s="48"/>
      <c r="D25" s="49"/>
      <c r="E25" s="46"/>
      <c r="F25" s="46"/>
      <c r="G25" s="46"/>
      <c r="H25" s="46"/>
      <c r="I25" s="46"/>
      <c r="J25" s="46"/>
      <c r="K25" s="46"/>
      <c r="L25" s="46"/>
      <c r="M25" s="45"/>
      <c r="P25" t="s">
        <v>37</v>
      </c>
    </row>
    <row r="26" spans="1:29" ht="15" thickBot="1" x14ac:dyDescent="0.4">
      <c r="A26" s="25">
        <v>4</v>
      </c>
      <c r="B26" s="26" t="s">
        <v>70</v>
      </c>
      <c r="C26" s="48"/>
      <c r="D26" s="49"/>
      <c r="E26" s="46"/>
      <c r="F26" s="46"/>
      <c r="G26" s="46"/>
      <c r="H26" s="46"/>
      <c r="I26" s="46"/>
      <c r="J26" s="46"/>
      <c r="K26" s="46"/>
      <c r="L26" s="46"/>
      <c r="M26" s="45"/>
      <c r="P26" t="s">
        <v>37</v>
      </c>
    </row>
    <row r="27" spans="1:29" ht="15" thickBot="1" x14ac:dyDescent="0.4">
      <c r="A27" s="25">
        <v>5</v>
      </c>
      <c r="B27" s="26" t="s">
        <v>71</v>
      </c>
      <c r="C27" s="48"/>
      <c r="D27" s="49"/>
      <c r="E27" s="46"/>
      <c r="F27" s="46"/>
      <c r="G27" s="46"/>
      <c r="H27" s="46"/>
      <c r="I27" s="46"/>
      <c r="J27" s="46"/>
      <c r="K27" s="46"/>
      <c r="L27" s="46"/>
      <c r="M27" s="45"/>
      <c r="P27" t="s">
        <v>37</v>
      </c>
    </row>
    <row r="28" spans="1:29" ht="23.5" thickBot="1" x14ac:dyDescent="0.4">
      <c r="A28" s="25">
        <v>6</v>
      </c>
      <c r="B28" s="26" t="s">
        <v>72</v>
      </c>
      <c r="C28" s="48"/>
      <c r="D28" s="49"/>
      <c r="E28" s="46"/>
      <c r="F28" s="46"/>
      <c r="G28" s="46"/>
      <c r="H28" s="46"/>
      <c r="I28" s="46"/>
      <c r="J28" s="46"/>
      <c r="K28" s="46"/>
      <c r="L28" s="46"/>
      <c r="M28" s="45"/>
      <c r="P28" t="s">
        <v>37</v>
      </c>
    </row>
    <row r="29" spans="1:29" ht="15" thickBot="1" x14ac:dyDescent="0.4">
      <c r="A29" s="25">
        <v>7</v>
      </c>
      <c r="B29" s="26" t="s">
        <v>73</v>
      </c>
      <c r="C29" s="48"/>
      <c r="D29" s="49"/>
      <c r="E29" s="46"/>
      <c r="F29" s="46"/>
      <c r="G29" s="46"/>
      <c r="H29" s="46"/>
      <c r="I29" s="46"/>
      <c r="J29" s="46"/>
      <c r="K29" s="46"/>
      <c r="L29" s="46"/>
      <c r="M29" s="45"/>
      <c r="P29" t="s">
        <v>37</v>
      </c>
    </row>
    <row r="30" spans="1:29" ht="15" thickBot="1" x14ac:dyDescent="0.4">
      <c r="A30" s="25">
        <v>8</v>
      </c>
      <c r="B30" s="26" t="s">
        <v>74</v>
      </c>
      <c r="C30" s="41"/>
      <c r="D30" s="42"/>
      <c r="E30" s="39"/>
      <c r="F30" s="39"/>
      <c r="G30" s="39"/>
      <c r="H30" s="39"/>
      <c r="I30" s="39"/>
      <c r="J30" s="39"/>
      <c r="K30" s="39"/>
      <c r="L30" s="39"/>
      <c r="M30" s="29" t="s">
        <v>64</v>
      </c>
      <c r="P30" t="s">
        <v>37</v>
      </c>
    </row>
    <row r="31" spans="1:29" ht="15" thickBot="1" x14ac:dyDescent="0.4">
      <c r="A31" s="25"/>
      <c r="B31" s="26"/>
      <c r="C31" s="27"/>
      <c r="D31" s="28"/>
      <c r="E31" s="29"/>
      <c r="F31" s="33" t="s">
        <v>75</v>
      </c>
      <c r="G31" s="29"/>
      <c r="H31" s="29"/>
      <c r="I31" s="29"/>
      <c r="J31" s="29"/>
      <c r="K31" s="29"/>
      <c r="L31" s="33">
        <v>733.68</v>
      </c>
      <c r="M31" s="29"/>
    </row>
    <row r="32" spans="1:29" ht="15" thickBot="1" x14ac:dyDescent="0.4"/>
    <row r="33" spans="1:29" ht="50.5" thickBot="1" x14ac:dyDescent="0.4">
      <c r="A33" s="50" t="s">
        <v>0</v>
      </c>
      <c r="B33" s="51" t="s">
        <v>1</v>
      </c>
      <c r="C33" s="50" t="s">
        <v>76</v>
      </c>
      <c r="D33" s="50" t="s">
        <v>77</v>
      </c>
      <c r="E33" s="50" t="s">
        <v>78</v>
      </c>
      <c r="F33" s="50" t="s">
        <v>5</v>
      </c>
      <c r="G33" s="50" t="s">
        <v>6</v>
      </c>
      <c r="H33" s="50" t="s">
        <v>79</v>
      </c>
      <c r="I33" s="50" t="s">
        <v>80</v>
      </c>
      <c r="J33" s="52" t="s">
        <v>7</v>
      </c>
      <c r="K33" s="53"/>
      <c r="L33" s="54"/>
      <c r="M33" s="55" t="s">
        <v>8</v>
      </c>
      <c r="N33" s="50" t="s">
        <v>9</v>
      </c>
    </row>
    <row r="34" spans="1:29" ht="15" thickBot="1" x14ac:dyDescent="0.4">
      <c r="A34" s="56"/>
      <c r="B34" s="50" t="s">
        <v>10</v>
      </c>
      <c r="C34" s="56"/>
      <c r="D34" s="56"/>
      <c r="E34" s="56"/>
      <c r="F34" s="56"/>
      <c r="G34" s="56"/>
      <c r="H34" s="56"/>
      <c r="I34" s="56"/>
      <c r="J34" s="50" t="s">
        <v>11</v>
      </c>
      <c r="K34" s="52" t="s">
        <v>12</v>
      </c>
      <c r="L34" s="54"/>
      <c r="M34" s="57" t="s">
        <v>13</v>
      </c>
      <c r="N34" s="56"/>
    </row>
    <row r="35" spans="1:29" ht="30.5" thickBot="1" x14ac:dyDescent="0.4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9" t="s">
        <v>14</v>
      </c>
      <c r="L35" s="59" t="s">
        <v>15</v>
      </c>
      <c r="M35" s="60"/>
      <c r="N35" s="58"/>
    </row>
    <row r="36" spans="1:29" ht="15" thickBot="1" x14ac:dyDescent="0.4">
      <c r="A36" s="61" t="s">
        <v>81</v>
      </c>
      <c r="B36" s="62" t="s">
        <v>82</v>
      </c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4"/>
    </row>
    <row r="37" spans="1:29" ht="30.5" thickBot="1" x14ac:dyDescent="0.4">
      <c r="A37" s="65">
        <v>1</v>
      </c>
      <c r="B37" s="66" t="s">
        <v>83</v>
      </c>
      <c r="C37" s="67" t="s">
        <v>37</v>
      </c>
      <c r="D37" s="67" t="s">
        <v>37</v>
      </c>
      <c r="E37" s="68">
        <v>45.67</v>
      </c>
      <c r="F37" s="67">
        <v>25.67</v>
      </c>
      <c r="G37" s="68">
        <v>20</v>
      </c>
      <c r="H37" s="68"/>
      <c r="I37" s="68"/>
      <c r="J37" s="68"/>
      <c r="K37" s="68">
        <f>E37*10%</f>
        <v>4.5670000000000002</v>
      </c>
      <c r="L37" s="68" t="s">
        <v>84</v>
      </c>
      <c r="M37" s="68">
        <f>E37-K37</f>
        <v>41.103000000000002</v>
      </c>
      <c r="N37" s="67" t="s">
        <v>49</v>
      </c>
      <c r="P37" t="s">
        <v>42</v>
      </c>
      <c r="Q37" s="69">
        <f t="shared" ref="Q37:U52" si="15">E37</f>
        <v>45.67</v>
      </c>
      <c r="R37">
        <f>F37</f>
        <v>25.67</v>
      </c>
      <c r="S37">
        <f>G37</f>
        <v>20</v>
      </c>
      <c r="T37" s="70">
        <f t="shared" ref="T37:U37" si="16">H37</f>
        <v>0</v>
      </c>
      <c r="U37" s="70">
        <f t="shared" si="16"/>
        <v>0</v>
      </c>
      <c r="V37">
        <f>R37/$E37*$M37</f>
        <v>23.102999999999998</v>
      </c>
      <c r="W37">
        <f t="shared" ref="W37:Y46" si="17">S37/$E37*$M37</f>
        <v>18</v>
      </c>
      <c r="X37">
        <f t="shared" si="17"/>
        <v>0</v>
      </c>
      <c r="Y37">
        <f t="shared" si="17"/>
        <v>0</v>
      </c>
      <c r="Z37">
        <f>R37/$E37*$K37</f>
        <v>2.5670000000000002</v>
      </c>
      <c r="AA37">
        <f t="shared" ref="AA37:AC46" si="18">S37/$E37*$K37</f>
        <v>2</v>
      </c>
      <c r="AB37">
        <f t="shared" si="18"/>
        <v>0</v>
      </c>
      <c r="AC37">
        <f t="shared" si="18"/>
        <v>0</v>
      </c>
    </row>
    <row r="38" spans="1:29" ht="20.5" thickBot="1" x14ac:dyDescent="0.4">
      <c r="A38" s="65">
        <v>2</v>
      </c>
      <c r="B38" s="66" t="s">
        <v>85</v>
      </c>
      <c r="C38" s="67" t="s">
        <v>37</v>
      </c>
      <c r="D38" s="67" t="s">
        <v>86</v>
      </c>
      <c r="E38" s="71">
        <v>574.02</v>
      </c>
      <c r="F38" s="71"/>
      <c r="G38" s="71">
        <v>190</v>
      </c>
      <c r="H38" s="71">
        <v>200</v>
      </c>
      <c r="I38" s="71">
        <v>184.02</v>
      </c>
      <c r="J38" s="71"/>
      <c r="K38" s="71"/>
      <c r="L38" s="71"/>
      <c r="M38" s="72">
        <v>574.02</v>
      </c>
      <c r="N38" s="67" t="s">
        <v>87</v>
      </c>
      <c r="P38" t="s">
        <v>86</v>
      </c>
      <c r="Q38" s="70">
        <f t="shared" si="15"/>
        <v>574.02</v>
      </c>
      <c r="R38" s="70">
        <f t="shared" si="15"/>
        <v>0</v>
      </c>
      <c r="S38" s="70">
        <f t="shared" si="15"/>
        <v>190</v>
      </c>
      <c r="T38" s="70">
        <f t="shared" si="15"/>
        <v>200</v>
      </c>
      <c r="U38" s="70">
        <f t="shared" si="15"/>
        <v>184.02</v>
      </c>
      <c r="V38">
        <f t="shared" ref="V38:V46" si="19">R38/$E38*$M38</f>
        <v>0</v>
      </c>
      <c r="W38">
        <f t="shared" si="17"/>
        <v>190</v>
      </c>
      <c r="X38">
        <f t="shared" si="17"/>
        <v>200</v>
      </c>
      <c r="Y38">
        <f t="shared" si="17"/>
        <v>184.02</v>
      </c>
      <c r="Z38">
        <f t="shared" ref="Z38:Z46" si="20">R38/$E38*$K38</f>
        <v>0</v>
      </c>
      <c r="AA38">
        <f t="shared" si="18"/>
        <v>0</v>
      </c>
      <c r="AB38">
        <f t="shared" si="18"/>
        <v>0</v>
      </c>
      <c r="AC38">
        <f t="shared" si="18"/>
        <v>0</v>
      </c>
    </row>
    <row r="39" spans="1:29" ht="20.5" thickBot="1" x14ac:dyDescent="0.4">
      <c r="A39" s="65">
        <v>3</v>
      </c>
      <c r="B39" s="66" t="s">
        <v>88</v>
      </c>
      <c r="C39" s="67" t="s">
        <v>37</v>
      </c>
      <c r="D39" s="67" t="s">
        <v>86</v>
      </c>
      <c r="E39" s="68">
        <v>222</v>
      </c>
      <c r="F39" s="68"/>
      <c r="G39" s="68">
        <v>50</v>
      </c>
      <c r="H39" s="68">
        <v>100</v>
      </c>
      <c r="I39" s="68">
        <v>72</v>
      </c>
      <c r="J39" s="68"/>
      <c r="K39" s="68"/>
      <c r="L39" s="68"/>
      <c r="M39" s="67">
        <v>222</v>
      </c>
      <c r="N39" s="67" t="s">
        <v>87</v>
      </c>
      <c r="P39" t="s">
        <v>86</v>
      </c>
      <c r="Q39" s="70">
        <f t="shared" si="15"/>
        <v>222</v>
      </c>
      <c r="R39" s="70">
        <f t="shared" si="15"/>
        <v>0</v>
      </c>
      <c r="S39" s="70">
        <f t="shared" si="15"/>
        <v>50</v>
      </c>
      <c r="T39" s="70">
        <f t="shared" si="15"/>
        <v>100</v>
      </c>
      <c r="U39" s="70">
        <f t="shared" si="15"/>
        <v>72</v>
      </c>
      <c r="V39">
        <f t="shared" si="19"/>
        <v>0</v>
      </c>
      <c r="W39">
        <f t="shared" si="17"/>
        <v>50</v>
      </c>
      <c r="X39">
        <f t="shared" si="17"/>
        <v>100</v>
      </c>
      <c r="Y39">
        <f t="shared" si="17"/>
        <v>72</v>
      </c>
      <c r="Z39">
        <f t="shared" si="20"/>
        <v>0</v>
      </c>
      <c r="AA39">
        <f t="shared" si="18"/>
        <v>0</v>
      </c>
      <c r="AB39">
        <f t="shared" si="18"/>
        <v>0</v>
      </c>
      <c r="AC39">
        <f t="shared" si="18"/>
        <v>0</v>
      </c>
    </row>
    <row r="40" spans="1:29" ht="30.5" thickBot="1" x14ac:dyDescent="0.4">
      <c r="A40" s="65">
        <v>4</v>
      </c>
      <c r="B40" s="66" t="s">
        <v>89</v>
      </c>
      <c r="C40" s="67" t="s">
        <v>37</v>
      </c>
      <c r="D40" s="67" t="s">
        <v>90</v>
      </c>
      <c r="E40" s="68">
        <v>23</v>
      </c>
      <c r="F40" s="67">
        <v>6</v>
      </c>
      <c r="G40" s="68">
        <v>11</v>
      </c>
      <c r="H40" s="68">
        <v>6</v>
      </c>
      <c r="I40" s="68"/>
      <c r="J40" s="68"/>
      <c r="K40" s="68">
        <f>E40*10%</f>
        <v>2.3000000000000003</v>
      </c>
      <c r="L40" s="68" t="s">
        <v>84</v>
      </c>
      <c r="M40" s="68">
        <f>E40-K40</f>
        <v>20.7</v>
      </c>
      <c r="N40" s="67" t="s">
        <v>36</v>
      </c>
      <c r="P40" t="s">
        <v>90</v>
      </c>
      <c r="Q40" s="69">
        <f t="shared" si="15"/>
        <v>23</v>
      </c>
      <c r="R40" s="70">
        <f>F40</f>
        <v>6</v>
      </c>
      <c r="S40" s="70">
        <f t="shared" si="15"/>
        <v>11</v>
      </c>
      <c r="T40" s="70">
        <f t="shared" si="15"/>
        <v>6</v>
      </c>
      <c r="U40" s="70">
        <f t="shared" si="15"/>
        <v>0</v>
      </c>
      <c r="V40">
        <f>R40/$E40*$M40</f>
        <v>5.3999999999999995</v>
      </c>
      <c r="W40">
        <f t="shared" si="17"/>
        <v>9.9</v>
      </c>
      <c r="X40">
        <f t="shared" si="17"/>
        <v>5.3999999999999995</v>
      </c>
      <c r="Y40">
        <f t="shared" si="17"/>
        <v>0</v>
      </c>
      <c r="Z40">
        <f t="shared" si="20"/>
        <v>0.60000000000000009</v>
      </c>
      <c r="AA40">
        <f t="shared" si="18"/>
        <v>1.1000000000000001</v>
      </c>
      <c r="AB40">
        <f t="shared" si="18"/>
        <v>0.60000000000000009</v>
      </c>
      <c r="AC40">
        <f t="shared" si="18"/>
        <v>0</v>
      </c>
    </row>
    <row r="41" spans="1:29" ht="30.5" thickBot="1" x14ac:dyDescent="0.4">
      <c r="A41" s="65">
        <v>5</v>
      </c>
      <c r="B41" s="66" t="s">
        <v>91</v>
      </c>
      <c r="C41" s="67" t="s">
        <v>37</v>
      </c>
      <c r="D41" s="67" t="s">
        <v>42</v>
      </c>
      <c r="E41" s="68">
        <v>45</v>
      </c>
      <c r="F41" s="68">
        <v>13.5</v>
      </c>
      <c r="G41" s="68">
        <v>18</v>
      </c>
      <c r="H41" s="68">
        <v>13.5</v>
      </c>
      <c r="I41" s="68"/>
      <c r="J41" s="68"/>
      <c r="K41" s="68"/>
      <c r="L41" s="68"/>
      <c r="M41" s="67">
        <v>45</v>
      </c>
      <c r="N41" s="67" t="s">
        <v>45</v>
      </c>
      <c r="P41" t="s">
        <v>90</v>
      </c>
      <c r="Q41" s="69">
        <f t="shared" si="15"/>
        <v>45</v>
      </c>
      <c r="R41" s="70">
        <f t="shared" si="15"/>
        <v>13.5</v>
      </c>
      <c r="S41" s="70">
        <f t="shared" si="15"/>
        <v>18</v>
      </c>
      <c r="T41" s="70">
        <f t="shared" si="15"/>
        <v>13.5</v>
      </c>
      <c r="U41" s="70">
        <f t="shared" si="15"/>
        <v>0</v>
      </c>
      <c r="V41">
        <f t="shared" si="19"/>
        <v>13.5</v>
      </c>
      <c r="W41">
        <f t="shared" si="17"/>
        <v>18</v>
      </c>
      <c r="X41">
        <f t="shared" si="17"/>
        <v>13.5</v>
      </c>
      <c r="Y41">
        <f t="shared" si="17"/>
        <v>0</v>
      </c>
      <c r="Z41">
        <f t="shared" si="20"/>
        <v>0</v>
      </c>
      <c r="AA41">
        <f t="shared" si="18"/>
        <v>0</v>
      </c>
      <c r="AB41">
        <f t="shared" si="18"/>
        <v>0</v>
      </c>
      <c r="AC41">
        <f t="shared" si="18"/>
        <v>0</v>
      </c>
    </row>
    <row r="42" spans="1:29" ht="20.5" thickBot="1" x14ac:dyDescent="0.4">
      <c r="A42" s="65">
        <v>6</v>
      </c>
      <c r="B42" s="66" t="s">
        <v>92</v>
      </c>
      <c r="C42" s="67" t="s">
        <v>37</v>
      </c>
      <c r="D42" s="67" t="s">
        <v>90</v>
      </c>
      <c r="E42" s="68">
        <v>40</v>
      </c>
      <c r="F42" s="68">
        <v>5</v>
      </c>
      <c r="G42" s="68">
        <v>7</v>
      </c>
      <c r="H42" s="68">
        <v>16</v>
      </c>
      <c r="I42" s="68">
        <v>12</v>
      </c>
      <c r="J42" s="68"/>
      <c r="K42" s="68"/>
      <c r="L42" s="68"/>
      <c r="M42" s="67">
        <v>40</v>
      </c>
      <c r="N42" s="67" t="s">
        <v>45</v>
      </c>
      <c r="P42" t="s">
        <v>86</v>
      </c>
      <c r="Q42" s="70">
        <f t="shared" si="15"/>
        <v>40</v>
      </c>
      <c r="R42" s="70">
        <f t="shared" si="15"/>
        <v>5</v>
      </c>
      <c r="S42" s="70">
        <f t="shared" si="15"/>
        <v>7</v>
      </c>
      <c r="T42" s="70">
        <f t="shared" si="15"/>
        <v>16</v>
      </c>
      <c r="U42" s="70">
        <f t="shared" si="15"/>
        <v>12</v>
      </c>
      <c r="V42">
        <f t="shared" si="19"/>
        <v>5</v>
      </c>
      <c r="W42">
        <f t="shared" si="17"/>
        <v>7</v>
      </c>
      <c r="X42">
        <f t="shared" si="17"/>
        <v>16</v>
      </c>
      <c r="Y42">
        <f t="shared" si="17"/>
        <v>12</v>
      </c>
      <c r="Z42">
        <f t="shared" si="20"/>
        <v>0</v>
      </c>
      <c r="AA42">
        <f t="shared" si="18"/>
        <v>0</v>
      </c>
      <c r="AB42">
        <f t="shared" si="18"/>
        <v>0</v>
      </c>
      <c r="AC42">
        <f t="shared" si="18"/>
        <v>0</v>
      </c>
    </row>
    <row r="43" spans="1:29" ht="20.5" thickBot="1" x14ac:dyDescent="0.4">
      <c r="A43" s="65" t="s">
        <v>93</v>
      </c>
      <c r="B43" s="66" t="s">
        <v>94</v>
      </c>
      <c r="C43" s="67" t="s">
        <v>95</v>
      </c>
      <c r="D43" s="67" t="s">
        <v>96</v>
      </c>
      <c r="E43" s="68">
        <v>11.4</v>
      </c>
      <c r="F43" s="67"/>
      <c r="G43" s="68"/>
      <c r="H43" s="68">
        <v>5.4</v>
      </c>
      <c r="I43" s="68">
        <v>6</v>
      </c>
      <c r="J43" s="68"/>
      <c r="K43" s="68"/>
      <c r="L43" s="68"/>
      <c r="M43" s="67">
        <v>11.4</v>
      </c>
      <c r="N43" s="67" t="s">
        <v>87</v>
      </c>
      <c r="P43" t="s">
        <v>86</v>
      </c>
      <c r="Q43" s="70">
        <f t="shared" si="15"/>
        <v>11.4</v>
      </c>
      <c r="R43" s="70">
        <f t="shared" si="15"/>
        <v>0</v>
      </c>
      <c r="S43" s="70">
        <f t="shared" si="15"/>
        <v>0</v>
      </c>
      <c r="T43" s="70">
        <f t="shared" si="15"/>
        <v>5.4</v>
      </c>
      <c r="U43" s="70">
        <f t="shared" si="15"/>
        <v>6</v>
      </c>
      <c r="V43">
        <f t="shared" si="19"/>
        <v>0</v>
      </c>
      <c r="W43">
        <f t="shared" si="17"/>
        <v>0</v>
      </c>
      <c r="X43">
        <f t="shared" si="17"/>
        <v>5.4</v>
      </c>
      <c r="Y43">
        <f t="shared" si="17"/>
        <v>6</v>
      </c>
      <c r="Z43">
        <f t="shared" si="20"/>
        <v>0</v>
      </c>
      <c r="AA43">
        <f t="shared" si="18"/>
        <v>0</v>
      </c>
      <c r="AB43">
        <f t="shared" si="18"/>
        <v>0</v>
      </c>
      <c r="AC43">
        <f t="shared" si="18"/>
        <v>0</v>
      </c>
    </row>
    <row r="44" spans="1:29" ht="20.5" thickBot="1" x14ac:dyDescent="0.4">
      <c r="A44" s="65">
        <v>8</v>
      </c>
      <c r="B44" s="66" t="s">
        <v>97</v>
      </c>
      <c r="C44" s="67" t="s">
        <v>37</v>
      </c>
      <c r="D44" s="67" t="s">
        <v>37</v>
      </c>
      <c r="E44" s="68">
        <v>2.16</v>
      </c>
      <c r="F44" s="67">
        <v>2.16</v>
      </c>
      <c r="G44" s="68"/>
      <c r="H44" s="68"/>
      <c r="I44" s="68"/>
      <c r="J44" s="68"/>
      <c r="K44" s="68"/>
      <c r="L44" s="68"/>
      <c r="M44" s="67">
        <v>2.16</v>
      </c>
      <c r="N44" s="67" t="s">
        <v>45</v>
      </c>
      <c r="P44" t="s">
        <v>37</v>
      </c>
      <c r="Q44" s="69">
        <f t="shared" si="15"/>
        <v>2.16</v>
      </c>
      <c r="R44" s="70">
        <f t="shared" si="15"/>
        <v>2.16</v>
      </c>
      <c r="S44" s="70">
        <f t="shared" si="15"/>
        <v>0</v>
      </c>
      <c r="T44" s="70">
        <f t="shared" si="15"/>
        <v>0</v>
      </c>
      <c r="U44" s="70">
        <f t="shared" si="15"/>
        <v>0</v>
      </c>
      <c r="V44">
        <f t="shared" si="19"/>
        <v>2.16</v>
      </c>
      <c r="W44">
        <f t="shared" si="17"/>
        <v>0</v>
      </c>
      <c r="X44">
        <f t="shared" si="17"/>
        <v>0</v>
      </c>
      <c r="Y44">
        <f t="shared" si="17"/>
        <v>0</v>
      </c>
      <c r="Z44">
        <f t="shared" si="20"/>
        <v>0</v>
      </c>
      <c r="AA44">
        <f t="shared" si="18"/>
        <v>0</v>
      </c>
      <c r="AB44">
        <f t="shared" si="18"/>
        <v>0</v>
      </c>
      <c r="AC44">
        <f t="shared" si="18"/>
        <v>0</v>
      </c>
    </row>
    <row r="45" spans="1:29" ht="40.5" thickBot="1" x14ac:dyDescent="0.4">
      <c r="A45" s="65">
        <v>9</v>
      </c>
      <c r="B45" s="66" t="s">
        <v>98</v>
      </c>
      <c r="C45" s="67" t="s">
        <v>37</v>
      </c>
      <c r="D45" s="67" t="s">
        <v>90</v>
      </c>
      <c r="E45" s="68">
        <v>25.27</v>
      </c>
      <c r="F45" s="67"/>
      <c r="G45" s="68">
        <v>20</v>
      </c>
      <c r="H45" s="68">
        <v>5.27</v>
      </c>
      <c r="I45" s="68"/>
      <c r="J45" s="68"/>
      <c r="K45" s="68"/>
      <c r="L45" s="68"/>
      <c r="M45" s="67">
        <v>25.27</v>
      </c>
      <c r="N45" s="67" t="s">
        <v>45</v>
      </c>
      <c r="P45" t="s">
        <v>90</v>
      </c>
      <c r="Q45" s="69">
        <f t="shared" si="15"/>
        <v>25.27</v>
      </c>
      <c r="R45" s="70">
        <f t="shared" si="15"/>
        <v>0</v>
      </c>
      <c r="S45" s="70">
        <f t="shared" si="15"/>
        <v>20</v>
      </c>
      <c r="T45" s="70">
        <f t="shared" si="15"/>
        <v>5.27</v>
      </c>
      <c r="U45" s="70">
        <f t="shared" si="15"/>
        <v>0</v>
      </c>
      <c r="V45">
        <f t="shared" si="19"/>
        <v>0</v>
      </c>
      <c r="W45">
        <f t="shared" si="17"/>
        <v>20</v>
      </c>
      <c r="X45">
        <f t="shared" si="17"/>
        <v>5.27</v>
      </c>
      <c r="Y45">
        <f t="shared" si="17"/>
        <v>0</v>
      </c>
      <c r="Z45">
        <f t="shared" si="20"/>
        <v>0</v>
      </c>
      <c r="AA45">
        <f t="shared" si="18"/>
        <v>0</v>
      </c>
      <c r="AB45">
        <f t="shared" si="18"/>
        <v>0</v>
      </c>
      <c r="AC45">
        <f t="shared" si="18"/>
        <v>0</v>
      </c>
    </row>
    <row r="46" spans="1:29" ht="30.5" thickBot="1" x14ac:dyDescent="0.4">
      <c r="A46" s="65">
        <v>10</v>
      </c>
      <c r="B46" s="66" t="s">
        <v>99</v>
      </c>
      <c r="C46" s="67" t="s">
        <v>42</v>
      </c>
      <c r="D46" s="67" t="s">
        <v>86</v>
      </c>
      <c r="E46" s="68">
        <v>49.3</v>
      </c>
      <c r="F46" s="67"/>
      <c r="G46" s="68">
        <v>10</v>
      </c>
      <c r="H46" s="68">
        <v>29.3</v>
      </c>
      <c r="I46" s="68">
        <v>10</v>
      </c>
      <c r="J46" s="68"/>
      <c r="K46" s="68"/>
      <c r="L46" s="68"/>
      <c r="M46" s="67">
        <v>49.3</v>
      </c>
      <c r="N46" s="67" t="s">
        <v>45</v>
      </c>
      <c r="P46" t="s">
        <v>86</v>
      </c>
      <c r="Q46" s="70">
        <f t="shared" si="15"/>
        <v>49.3</v>
      </c>
      <c r="R46" s="70">
        <f t="shared" si="15"/>
        <v>0</v>
      </c>
      <c r="S46" s="70">
        <f t="shared" si="15"/>
        <v>10</v>
      </c>
      <c r="T46" s="70">
        <f t="shared" si="15"/>
        <v>29.3</v>
      </c>
      <c r="U46" s="70">
        <f t="shared" si="15"/>
        <v>10</v>
      </c>
      <c r="V46">
        <f t="shared" si="19"/>
        <v>0</v>
      </c>
      <c r="W46">
        <f t="shared" si="17"/>
        <v>10</v>
      </c>
      <c r="X46">
        <f t="shared" si="17"/>
        <v>29.299999999999997</v>
      </c>
      <c r="Y46">
        <f t="shared" si="17"/>
        <v>10</v>
      </c>
      <c r="Z46">
        <f t="shared" si="20"/>
        <v>0</v>
      </c>
      <c r="AA46">
        <f t="shared" si="18"/>
        <v>0</v>
      </c>
      <c r="AB46">
        <f t="shared" si="18"/>
        <v>0</v>
      </c>
      <c r="AC46">
        <f t="shared" si="18"/>
        <v>0</v>
      </c>
    </row>
    <row r="47" spans="1:29" ht="15" thickBot="1" x14ac:dyDescent="0.4">
      <c r="A47" s="65"/>
      <c r="B47" s="66"/>
      <c r="C47" s="67"/>
      <c r="D47" s="67"/>
      <c r="E47" s="73">
        <f>E37+E38+E39+E40+E41+E42+E43+E44+E45+E46</f>
        <v>1037.82</v>
      </c>
      <c r="F47" s="74">
        <f>25.67+6+13.5+5+2.16</f>
        <v>52.33</v>
      </c>
      <c r="G47" s="73">
        <f>G37+G38+G39+G40+G41+7+G43+G44+G45+G46</f>
        <v>326</v>
      </c>
      <c r="H47" s="73">
        <f>H37+H38+H39+H40+H41+H42+H43+H44+H45+H46</f>
        <v>375.46999999999997</v>
      </c>
      <c r="I47" s="73">
        <f>I37+I38+I39+I40+I41+I42+I43+I44+I46</f>
        <v>284.02</v>
      </c>
      <c r="J47" s="67"/>
      <c r="K47" s="73">
        <f>SUM(K37:K44)</f>
        <v>6.8670000000000009</v>
      </c>
      <c r="L47" s="74"/>
      <c r="M47" s="73">
        <f>SUM(M37:M46)</f>
        <v>1030.953</v>
      </c>
      <c r="N47" s="67"/>
      <c r="R47" s="70"/>
      <c r="S47" s="70"/>
      <c r="T47" s="70"/>
      <c r="U47" s="70"/>
    </row>
    <row r="48" spans="1:29" ht="15" thickBot="1" x14ac:dyDescent="0.4">
      <c r="A48" s="61" t="s">
        <v>100</v>
      </c>
      <c r="B48" s="62" t="s">
        <v>101</v>
      </c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4"/>
      <c r="R48" s="70"/>
      <c r="S48" s="70"/>
      <c r="T48" s="70"/>
      <c r="U48" s="70"/>
    </row>
    <row r="49" spans="1:29" ht="30.5" thickBot="1" x14ac:dyDescent="0.4">
      <c r="A49" s="65">
        <v>1</v>
      </c>
      <c r="B49" s="66" t="s">
        <v>102</v>
      </c>
      <c r="C49" s="67" t="s">
        <v>42</v>
      </c>
      <c r="D49" s="67" t="s">
        <v>42</v>
      </c>
      <c r="E49" s="67">
        <v>15</v>
      </c>
      <c r="F49" s="67">
        <v>15</v>
      </c>
      <c r="G49" s="67"/>
      <c r="H49" s="67"/>
      <c r="I49" s="67"/>
      <c r="J49" s="67"/>
      <c r="K49" s="67"/>
      <c r="L49" s="67"/>
      <c r="M49" s="67">
        <v>15</v>
      </c>
      <c r="N49" s="67" t="s">
        <v>87</v>
      </c>
      <c r="P49" t="s">
        <v>37</v>
      </c>
      <c r="Q49" s="31">
        <f t="shared" ref="Q49:Q52" si="21">E49</f>
        <v>15</v>
      </c>
      <c r="R49" s="70">
        <f t="shared" si="15"/>
        <v>15</v>
      </c>
      <c r="S49" s="70">
        <f t="shared" si="15"/>
        <v>0</v>
      </c>
      <c r="T49" s="70">
        <f t="shared" si="15"/>
        <v>0</v>
      </c>
      <c r="U49" s="70">
        <f t="shared" si="15"/>
        <v>0</v>
      </c>
      <c r="V49">
        <f t="shared" ref="V49:Y52" si="22">R49/$E49*$M49</f>
        <v>15</v>
      </c>
      <c r="W49">
        <f t="shared" si="22"/>
        <v>0</v>
      </c>
      <c r="X49">
        <f t="shared" si="22"/>
        <v>0</v>
      </c>
      <c r="Y49">
        <f t="shared" si="22"/>
        <v>0</v>
      </c>
      <c r="Z49">
        <f t="shared" ref="Z49:AC52" si="23">R49/$E49*$K49</f>
        <v>0</v>
      </c>
      <c r="AA49">
        <f t="shared" si="23"/>
        <v>0</v>
      </c>
      <c r="AB49">
        <f t="shared" si="23"/>
        <v>0</v>
      </c>
      <c r="AC49">
        <f t="shared" si="23"/>
        <v>0</v>
      </c>
    </row>
    <row r="50" spans="1:29" ht="30.5" thickBot="1" x14ac:dyDescent="0.4">
      <c r="A50" s="65">
        <v>2</v>
      </c>
      <c r="B50" s="66" t="s">
        <v>103</v>
      </c>
      <c r="C50" s="67" t="s">
        <v>37</v>
      </c>
      <c r="D50" s="67" t="s">
        <v>42</v>
      </c>
      <c r="E50" s="67">
        <v>15</v>
      </c>
      <c r="F50" s="67">
        <v>10</v>
      </c>
      <c r="G50" s="67">
        <v>5</v>
      </c>
      <c r="H50" s="67"/>
      <c r="I50" s="67"/>
      <c r="J50" s="67"/>
      <c r="K50" s="67"/>
      <c r="L50" s="67"/>
      <c r="M50" s="67">
        <v>15</v>
      </c>
      <c r="N50" s="67" t="s">
        <v>87</v>
      </c>
      <c r="P50" t="s">
        <v>42</v>
      </c>
      <c r="Q50" s="31">
        <f t="shared" si="21"/>
        <v>15</v>
      </c>
      <c r="R50" s="70">
        <f t="shared" si="15"/>
        <v>10</v>
      </c>
      <c r="S50" s="70">
        <f t="shared" si="15"/>
        <v>5</v>
      </c>
      <c r="T50" s="70">
        <f t="shared" si="15"/>
        <v>0</v>
      </c>
      <c r="U50" s="70">
        <f t="shared" si="15"/>
        <v>0</v>
      </c>
      <c r="V50">
        <f t="shared" si="22"/>
        <v>10</v>
      </c>
      <c r="W50">
        <f t="shared" si="22"/>
        <v>5</v>
      </c>
      <c r="X50">
        <f t="shared" si="22"/>
        <v>0</v>
      </c>
      <c r="Y50">
        <f t="shared" si="22"/>
        <v>0</v>
      </c>
      <c r="Z50">
        <f t="shared" si="23"/>
        <v>0</v>
      </c>
      <c r="AA50">
        <f t="shared" si="23"/>
        <v>0</v>
      </c>
      <c r="AB50">
        <f t="shared" si="23"/>
        <v>0</v>
      </c>
      <c r="AC50">
        <f t="shared" si="23"/>
        <v>0</v>
      </c>
    </row>
    <row r="51" spans="1:29" ht="20.5" thickBot="1" x14ac:dyDescent="0.4">
      <c r="A51" s="65">
        <v>3</v>
      </c>
      <c r="B51" s="66" t="s">
        <v>104</v>
      </c>
      <c r="C51" s="67" t="s">
        <v>37</v>
      </c>
      <c r="D51" s="67" t="s">
        <v>90</v>
      </c>
      <c r="E51" s="67">
        <v>30</v>
      </c>
      <c r="F51" s="67"/>
      <c r="G51" s="67">
        <v>12</v>
      </c>
      <c r="H51" s="67">
        <v>18</v>
      </c>
      <c r="I51" s="67"/>
      <c r="J51" s="67"/>
      <c r="K51" s="67">
        <f>E51*10%</f>
        <v>3</v>
      </c>
      <c r="L51" s="67" t="s">
        <v>84</v>
      </c>
      <c r="M51" s="67">
        <f>E51-K51</f>
        <v>27</v>
      </c>
      <c r="N51" s="67" t="s">
        <v>36</v>
      </c>
      <c r="P51" t="s">
        <v>90</v>
      </c>
      <c r="Q51">
        <f t="shared" si="21"/>
        <v>30</v>
      </c>
      <c r="R51" s="70">
        <f t="shared" si="15"/>
        <v>0</v>
      </c>
      <c r="S51" s="70">
        <f t="shared" si="15"/>
        <v>12</v>
      </c>
      <c r="T51" s="70">
        <f t="shared" si="15"/>
        <v>18</v>
      </c>
      <c r="U51" s="70">
        <f t="shared" si="15"/>
        <v>0</v>
      </c>
      <c r="V51">
        <f t="shared" si="22"/>
        <v>0</v>
      </c>
      <c r="W51">
        <f t="shared" si="22"/>
        <v>10.8</v>
      </c>
      <c r="X51">
        <f t="shared" si="22"/>
        <v>16.2</v>
      </c>
      <c r="Y51">
        <f t="shared" si="22"/>
        <v>0</v>
      </c>
      <c r="Z51">
        <f t="shared" si="23"/>
        <v>0</v>
      </c>
      <c r="AA51">
        <f t="shared" si="23"/>
        <v>1.2000000000000002</v>
      </c>
      <c r="AB51">
        <f t="shared" si="23"/>
        <v>1.7999999999999998</v>
      </c>
      <c r="AC51">
        <f t="shared" si="23"/>
        <v>0</v>
      </c>
    </row>
    <row r="52" spans="1:29" ht="20.5" thickBot="1" x14ac:dyDescent="0.4">
      <c r="A52" s="65">
        <v>4</v>
      </c>
      <c r="B52" s="66" t="s">
        <v>105</v>
      </c>
      <c r="C52" s="67" t="s">
        <v>42</v>
      </c>
      <c r="D52" s="67" t="s">
        <v>86</v>
      </c>
      <c r="E52" s="67">
        <v>58.63</v>
      </c>
      <c r="F52" s="67"/>
      <c r="G52" s="67">
        <v>28.63</v>
      </c>
      <c r="H52" s="67">
        <v>19.5</v>
      </c>
      <c r="I52" s="67">
        <v>10.5</v>
      </c>
      <c r="J52" s="67"/>
      <c r="K52" s="67"/>
      <c r="L52" s="67"/>
      <c r="M52" s="67">
        <v>58.63</v>
      </c>
      <c r="N52" s="67" t="s">
        <v>87</v>
      </c>
      <c r="P52" t="s">
        <v>86</v>
      </c>
      <c r="Q52">
        <f t="shared" si="21"/>
        <v>58.63</v>
      </c>
      <c r="R52" s="70">
        <f t="shared" si="15"/>
        <v>0</v>
      </c>
      <c r="S52" s="70">
        <f t="shared" si="15"/>
        <v>28.63</v>
      </c>
      <c r="T52" s="70">
        <f t="shared" si="15"/>
        <v>19.5</v>
      </c>
      <c r="U52" s="70">
        <f t="shared" si="15"/>
        <v>10.5</v>
      </c>
      <c r="V52">
        <f t="shared" si="22"/>
        <v>0</v>
      </c>
      <c r="W52">
        <f t="shared" si="22"/>
        <v>28.63</v>
      </c>
      <c r="X52">
        <f t="shared" si="22"/>
        <v>19.5</v>
      </c>
      <c r="Y52">
        <f t="shared" si="22"/>
        <v>10.5</v>
      </c>
      <c r="Z52">
        <f t="shared" si="23"/>
        <v>0</v>
      </c>
      <c r="AA52">
        <f t="shared" si="23"/>
        <v>0</v>
      </c>
      <c r="AB52">
        <f t="shared" si="23"/>
        <v>0</v>
      </c>
      <c r="AC52">
        <f t="shared" si="23"/>
        <v>0</v>
      </c>
    </row>
    <row r="53" spans="1:29" ht="15" thickBot="1" x14ac:dyDescent="0.4">
      <c r="A53" s="65"/>
      <c r="B53" s="66"/>
      <c r="C53" s="67"/>
      <c r="D53" s="67"/>
      <c r="E53" s="74">
        <f>SUM(E49:E52)</f>
        <v>118.63</v>
      </c>
      <c r="F53" s="74">
        <f>SUM(F49:F52)</f>
        <v>25</v>
      </c>
      <c r="G53" s="74">
        <f>SUM(G49:G52)</f>
        <v>45.629999999999995</v>
      </c>
      <c r="H53" s="74">
        <f>SUM(H49:H52)</f>
        <v>37.5</v>
      </c>
      <c r="I53" s="74">
        <f>SUM(I49:I52)</f>
        <v>10.5</v>
      </c>
      <c r="J53" s="67"/>
      <c r="K53" s="74">
        <f>SUM(K49:K52)</f>
        <v>3</v>
      </c>
      <c r="L53" s="74"/>
      <c r="M53" s="74">
        <f>SUM(M49:M52)</f>
        <v>115.63</v>
      </c>
      <c r="N53" s="67"/>
      <c r="R53" s="70"/>
      <c r="S53" s="70"/>
      <c r="T53" s="70"/>
      <c r="U53" s="70"/>
    </row>
    <row r="54" spans="1:29" ht="15" thickBot="1" x14ac:dyDescent="0.4">
      <c r="A54" s="61" t="s">
        <v>106</v>
      </c>
      <c r="B54" s="62" t="s">
        <v>107</v>
      </c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4"/>
      <c r="R54" s="70"/>
      <c r="S54" s="70"/>
      <c r="T54" s="70"/>
      <c r="U54" s="70"/>
    </row>
    <row r="55" spans="1:29" ht="20.5" thickBot="1" x14ac:dyDescent="0.4">
      <c r="A55" s="65">
        <v>1</v>
      </c>
      <c r="B55" s="66" t="s">
        <v>108</v>
      </c>
      <c r="C55" s="67" t="s">
        <v>37</v>
      </c>
      <c r="D55" s="67" t="s">
        <v>42</v>
      </c>
      <c r="E55" s="67">
        <v>18.510000000000002</v>
      </c>
      <c r="F55" s="67"/>
      <c r="G55" s="67">
        <v>18.510000000000002</v>
      </c>
      <c r="H55" s="67"/>
      <c r="I55" s="67"/>
      <c r="J55" s="67"/>
      <c r="K55" s="75">
        <f>E55*10%</f>
        <v>1.8510000000000002</v>
      </c>
      <c r="L55" s="67" t="s">
        <v>84</v>
      </c>
      <c r="M55" s="67">
        <f>E55-K55</f>
        <v>16.659000000000002</v>
      </c>
      <c r="N55" s="67" t="s">
        <v>45</v>
      </c>
      <c r="P55" t="s">
        <v>42</v>
      </c>
      <c r="Q55" s="31">
        <f t="shared" ref="Q55:U56" si="24">E55</f>
        <v>18.510000000000002</v>
      </c>
      <c r="R55" s="70">
        <f t="shared" si="24"/>
        <v>0</v>
      </c>
      <c r="S55" s="70">
        <f t="shared" si="24"/>
        <v>18.510000000000002</v>
      </c>
      <c r="T55" s="70">
        <f t="shared" si="24"/>
        <v>0</v>
      </c>
      <c r="U55" s="70">
        <f t="shared" si="24"/>
        <v>0</v>
      </c>
      <c r="V55">
        <f t="shared" ref="V55:Y56" si="25">R55/$E55*$M55</f>
        <v>0</v>
      </c>
      <c r="W55">
        <f t="shared" si="25"/>
        <v>16.659000000000002</v>
      </c>
      <c r="X55">
        <f t="shared" si="25"/>
        <v>0</v>
      </c>
      <c r="Y55">
        <f t="shared" si="25"/>
        <v>0</v>
      </c>
      <c r="Z55">
        <f t="shared" ref="Z55:AC56" si="26">R55/$E55*$K55</f>
        <v>0</v>
      </c>
      <c r="AA55">
        <f t="shared" si="26"/>
        <v>1.8510000000000002</v>
      </c>
      <c r="AB55">
        <f t="shared" si="26"/>
        <v>0</v>
      </c>
      <c r="AC55">
        <f t="shared" si="26"/>
        <v>0</v>
      </c>
    </row>
    <row r="56" spans="1:29" ht="30.5" thickBot="1" x14ac:dyDescent="0.4">
      <c r="A56" s="65">
        <v>2</v>
      </c>
      <c r="B56" s="66" t="s">
        <v>109</v>
      </c>
      <c r="C56" s="67" t="s">
        <v>37</v>
      </c>
      <c r="D56" s="67" t="s">
        <v>42</v>
      </c>
      <c r="E56" s="67">
        <v>44.36</v>
      </c>
      <c r="F56" s="67"/>
      <c r="G56" s="67">
        <v>10</v>
      </c>
      <c r="H56" s="67">
        <v>17.36</v>
      </c>
      <c r="I56" s="67">
        <v>17</v>
      </c>
      <c r="J56" s="67"/>
      <c r="K56" s="67"/>
      <c r="L56" s="75"/>
      <c r="M56" s="67">
        <v>44.36</v>
      </c>
      <c r="N56" s="67" t="s">
        <v>45</v>
      </c>
      <c r="P56" t="s">
        <v>86</v>
      </c>
      <c r="Q56">
        <f t="shared" si="24"/>
        <v>44.36</v>
      </c>
      <c r="R56" s="70">
        <f t="shared" si="24"/>
        <v>0</v>
      </c>
      <c r="S56" s="70">
        <f t="shared" si="24"/>
        <v>10</v>
      </c>
      <c r="T56" s="70">
        <f t="shared" si="24"/>
        <v>17.36</v>
      </c>
      <c r="U56" s="70">
        <f t="shared" si="24"/>
        <v>17</v>
      </c>
      <c r="V56">
        <f t="shared" si="25"/>
        <v>0</v>
      </c>
      <c r="W56">
        <f t="shared" si="25"/>
        <v>10</v>
      </c>
      <c r="X56">
        <f t="shared" si="25"/>
        <v>17.36</v>
      </c>
      <c r="Y56">
        <f t="shared" si="25"/>
        <v>17</v>
      </c>
      <c r="Z56">
        <f t="shared" si="26"/>
        <v>0</v>
      </c>
      <c r="AA56">
        <f t="shared" si="26"/>
        <v>0</v>
      </c>
      <c r="AB56">
        <f t="shared" si="26"/>
        <v>0</v>
      </c>
      <c r="AC56">
        <f t="shared" si="26"/>
        <v>0</v>
      </c>
    </row>
    <row r="57" spans="1:29" ht="15" thickBot="1" x14ac:dyDescent="0.4">
      <c r="A57" s="76"/>
      <c r="B57" s="66"/>
      <c r="C57" s="77"/>
      <c r="D57" s="77"/>
      <c r="E57" s="78">
        <f>SUM(E55:E56)</f>
        <v>62.870000000000005</v>
      </c>
      <c r="F57" s="67"/>
      <c r="G57" s="74">
        <f>SUM(G55:G56)</f>
        <v>28.51</v>
      </c>
      <c r="H57" s="74">
        <v>17.36</v>
      </c>
      <c r="I57" s="74">
        <v>17</v>
      </c>
      <c r="J57" s="77"/>
      <c r="K57" s="78">
        <f>SUM(K55:K56)</f>
        <v>1.8510000000000002</v>
      </c>
      <c r="L57" s="78"/>
      <c r="M57" s="74">
        <f>16.66+44.36</f>
        <v>61.019999999999996</v>
      </c>
      <c r="N57" s="77"/>
    </row>
    <row r="59" spans="1:29" x14ac:dyDescent="0.35">
      <c r="N59" t="s">
        <v>37</v>
      </c>
      <c r="O59">
        <f>SUMIF($P$5:$P$56,N59,$Q$5:$Q$56)</f>
        <v>96.818999999999988</v>
      </c>
    </row>
    <row r="60" spans="1:29" x14ac:dyDescent="0.35">
      <c r="N60" t="s">
        <v>42</v>
      </c>
      <c r="O60">
        <f>SUMIF($P$5:$P$56,N60,$Q$5:$Q$56)</f>
        <v>156.57999999999998</v>
      </c>
    </row>
    <row r="61" spans="1:29" x14ac:dyDescent="0.35">
      <c r="N61" t="s">
        <v>90</v>
      </c>
      <c r="O61">
        <f>SUMIF($P$5:$P$56,N61,$Q$5:$Q$56)</f>
        <v>123.27</v>
      </c>
    </row>
    <row r="62" spans="1:29" x14ac:dyDescent="0.35">
      <c r="N62" t="s">
        <v>86</v>
      </c>
      <c r="O62">
        <f>SUMIF($P$5:$P$56,N62,$Q$5:$Q$56)</f>
        <v>999.70999999999992</v>
      </c>
    </row>
  </sheetData>
  <mergeCells count="65">
    <mergeCell ref="B36:N36"/>
    <mergeCell ref="B48:N48"/>
    <mergeCell ref="B54:N54"/>
    <mergeCell ref="H33:H35"/>
    <mergeCell ref="I33:I35"/>
    <mergeCell ref="J33:L33"/>
    <mergeCell ref="N33:N35"/>
    <mergeCell ref="B34:B35"/>
    <mergeCell ref="J34:J35"/>
    <mergeCell ref="K34:L34"/>
    <mergeCell ref="J21:J30"/>
    <mergeCell ref="K21:K30"/>
    <mergeCell ref="L21:L30"/>
    <mergeCell ref="C31:D31"/>
    <mergeCell ref="A33:A35"/>
    <mergeCell ref="C33:C35"/>
    <mergeCell ref="D33:D35"/>
    <mergeCell ref="E33:E35"/>
    <mergeCell ref="F33:F35"/>
    <mergeCell ref="G33:G35"/>
    <mergeCell ref="C19:D19"/>
    <mergeCell ref="C20:M20"/>
    <mergeCell ref="A21:A23"/>
    <mergeCell ref="B21:B23"/>
    <mergeCell ref="C21:D30"/>
    <mergeCell ref="E21:E30"/>
    <mergeCell ref="F21:F30"/>
    <mergeCell ref="G21:G30"/>
    <mergeCell ref="H21:H30"/>
    <mergeCell ref="I21:I30"/>
    <mergeCell ref="G16:G17"/>
    <mergeCell ref="H16:H17"/>
    <mergeCell ref="I16:I17"/>
    <mergeCell ref="J16:J17"/>
    <mergeCell ref="K16:K17"/>
    <mergeCell ref="C18:D18"/>
    <mergeCell ref="C11:D11"/>
    <mergeCell ref="C12:M12"/>
    <mergeCell ref="C13:D13"/>
    <mergeCell ref="C14:D14"/>
    <mergeCell ref="C15:M15"/>
    <mergeCell ref="A16:A17"/>
    <mergeCell ref="B16:B17"/>
    <mergeCell ref="C16:D17"/>
    <mergeCell ref="E16:E17"/>
    <mergeCell ref="F16:F17"/>
    <mergeCell ref="C5:D5"/>
    <mergeCell ref="C6:D6"/>
    <mergeCell ref="C7:D7"/>
    <mergeCell ref="C8:D8"/>
    <mergeCell ref="C9:D9"/>
    <mergeCell ref="C10:D10"/>
    <mergeCell ref="I1:K1"/>
    <mergeCell ref="M1:M3"/>
    <mergeCell ref="B2:B3"/>
    <mergeCell ref="I2:I3"/>
    <mergeCell ref="J2:K2"/>
    <mergeCell ref="B4:C4"/>
    <mergeCell ref="D4:M4"/>
    <mergeCell ref="A1:A3"/>
    <mergeCell ref="C1:D3"/>
    <mergeCell ref="E1:E3"/>
    <mergeCell ref="F1:F3"/>
    <mergeCell ref="G1:G3"/>
    <mergeCell ref="H1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sqref="A1:G15"/>
    </sheetView>
  </sheetViews>
  <sheetFormatPr defaultRowHeight="14.5" x14ac:dyDescent="0.35"/>
  <cols>
    <col min="2" max="2" width="19.6328125" customWidth="1"/>
    <col min="7" max="7" width="12.36328125" customWidth="1"/>
  </cols>
  <sheetData>
    <row r="1" spans="1:7" ht="15" thickBot="1" x14ac:dyDescent="0.4">
      <c r="A1" s="1" t="s">
        <v>110</v>
      </c>
      <c r="B1" s="1" t="s">
        <v>111</v>
      </c>
      <c r="C1" s="5" t="s">
        <v>112</v>
      </c>
      <c r="D1" s="6"/>
      <c r="E1" s="6"/>
      <c r="F1" s="6"/>
      <c r="G1" s="7"/>
    </row>
    <row r="2" spans="1:7" ht="23.5" thickBot="1" x14ac:dyDescent="0.4">
      <c r="A2" s="13"/>
      <c r="B2" s="13"/>
      <c r="C2" s="16" t="s">
        <v>113</v>
      </c>
      <c r="D2" s="16" t="s">
        <v>114</v>
      </c>
      <c r="E2" s="16" t="s">
        <v>115</v>
      </c>
      <c r="F2" s="16" t="s">
        <v>116</v>
      </c>
      <c r="G2" s="16" t="s">
        <v>117</v>
      </c>
    </row>
    <row r="3" spans="1:7" ht="15" thickBot="1" x14ac:dyDescent="0.4">
      <c r="A3" s="25">
        <v>1</v>
      </c>
      <c r="B3" s="26" t="s">
        <v>118</v>
      </c>
      <c r="C3" s="29">
        <v>72.739999999999995</v>
      </c>
      <c r="D3" s="29">
        <v>57.6</v>
      </c>
      <c r="E3" s="29">
        <v>93.27</v>
      </c>
      <c r="F3" s="29">
        <v>896.72</v>
      </c>
      <c r="G3" s="33">
        <v>1120.33</v>
      </c>
    </row>
    <row r="4" spans="1:7" ht="15" thickBot="1" x14ac:dyDescent="0.4">
      <c r="A4" s="25">
        <v>2</v>
      </c>
      <c r="B4" s="26" t="s">
        <v>119</v>
      </c>
      <c r="C4" s="29">
        <v>15</v>
      </c>
      <c r="D4" s="29">
        <v>30.67</v>
      </c>
      <c r="E4" s="29">
        <v>30</v>
      </c>
      <c r="F4" s="29">
        <v>58.63</v>
      </c>
      <c r="G4" s="33">
        <v>134.30000000000001</v>
      </c>
    </row>
    <row r="5" spans="1:7" ht="15" thickBot="1" x14ac:dyDescent="0.4">
      <c r="A5" s="25">
        <v>3</v>
      </c>
      <c r="B5" s="26" t="s">
        <v>120</v>
      </c>
      <c r="C5" s="29">
        <v>9.08</v>
      </c>
      <c r="D5" s="29">
        <v>68.31</v>
      </c>
      <c r="E5" s="29">
        <v>0</v>
      </c>
      <c r="F5" s="29">
        <v>44.36</v>
      </c>
      <c r="G5" s="33">
        <v>121.75</v>
      </c>
    </row>
    <row r="6" spans="1:7" x14ac:dyDescent="0.35">
      <c r="A6" s="3" t="s">
        <v>121</v>
      </c>
      <c r="B6" s="4"/>
      <c r="C6" s="1">
        <f>SUM(C3:C5)</f>
        <v>96.82</v>
      </c>
      <c r="D6" s="1">
        <f t="shared" ref="D6:G6" si="0">SUM(D3:D5)</f>
        <v>156.58000000000001</v>
      </c>
      <c r="E6" s="1">
        <f t="shared" si="0"/>
        <v>123.27</v>
      </c>
      <c r="F6" s="1">
        <f t="shared" si="0"/>
        <v>999.71</v>
      </c>
      <c r="G6" s="1">
        <f t="shared" si="0"/>
        <v>1376.3799999999999</v>
      </c>
    </row>
    <row r="7" spans="1:7" ht="15" thickBot="1" x14ac:dyDescent="0.4">
      <c r="A7" s="14" t="s">
        <v>122</v>
      </c>
      <c r="B7" s="15"/>
      <c r="C7" s="13"/>
      <c r="D7" s="13"/>
      <c r="E7" s="13"/>
      <c r="F7" s="13"/>
      <c r="G7" s="13"/>
    </row>
    <row r="8" spans="1:7" ht="15" thickBot="1" x14ac:dyDescent="0.4"/>
    <row r="9" spans="1:7" ht="15" thickBot="1" x14ac:dyDescent="0.4">
      <c r="A9" s="79" t="s">
        <v>110</v>
      </c>
      <c r="B9" s="79" t="s">
        <v>111</v>
      </c>
      <c r="C9" s="80" t="s">
        <v>123</v>
      </c>
      <c r="D9" s="81"/>
      <c r="E9" s="81"/>
      <c r="F9" s="81"/>
      <c r="G9" s="82"/>
    </row>
    <row r="10" spans="1:7" ht="23.5" thickBot="1" x14ac:dyDescent="0.4">
      <c r="A10" s="83"/>
      <c r="B10" s="83"/>
      <c r="C10" s="84" t="s">
        <v>113</v>
      </c>
      <c r="D10" s="84" t="s">
        <v>114</v>
      </c>
      <c r="E10" s="84" t="s">
        <v>115</v>
      </c>
      <c r="F10" s="84" t="s">
        <v>116</v>
      </c>
      <c r="G10" s="84" t="s">
        <v>124</v>
      </c>
    </row>
    <row r="11" spans="1:7" ht="15" thickBot="1" x14ac:dyDescent="0.4">
      <c r="A11" s="25">
        <v>1</v>
      </c>
      <c r="B11" s="26" t="s">
        <v>125</v>
      </c>
      <c r="C11" s="29">
        <v>65.19</v>
      </c>
      <c r="D11" s="29">
        <v>330</v>
      </c>
      <c r="E11" s="29">
        <v>375.47</v>
      </c>
      <c r="F11" s="29">
        <v>284.02</v>
      </c>
      <c r="G11" s="29">
        <v>1054.68</v>
      </c>
    </row>
    <row r="12" spans="1:7" ht="15" thickBot="1" x14ac:dyDescent="0.4">
      <c r="A12" s="25">
        <v>2</v>
      </c>
      <c r="B12" s="26" t="s">
        <v>126</v>
      </c>
      <c r="C12" s="29">
        <v>30.86</v>
      </c>
      <c r="D12" s="29">
        <v>22</v>
      </c>
      <c r="E12" s="29">
        <v>37.5</v>
      </c>
      <c r="F12" s="29">
        <v>10.5</v>
      </c>
      <c r="G12" s="29">
        <v>100.86</v>
      </c>
    </row>
    <row r="13" spans="1:7" ht="15" thickBot="1" x14ac:dyDescent="0.4">
      <c r="A13" s="25">
        <v>3</v>
      </c>
      <c r="B13" s="26" t="s">
        <v>120</v>
      </c>
      <c r="C13" s="29">
        <v>30.05</v>
      </c>
      <c r="D13" s="29">
        <v>51.92</v>
      </c>
      <c r="E13" s="29">
        <v>17.36</v>
      </c>
      <c r="F13" s="29">
        <v>17</v>
      </c>
      <c r="G13" s="29">
        <v>116.33</v>
      </c>
    </row>
    <row r="14" spans="1:7" x14ac:dyDescent="0.35">
      <c r="A14" s="85" t="s">
        <v>127</v>
      </c>
      <c r="B14" s="86"/>
      <c r="C14" s="1">
        <f>SUM(C11:C13)</f>
        <v>126.1</v>
      </c>
      <c r="D14" s="1">
        <f t="shared" ref="D14:G14" si="1">SUM(D11:D13)</f>
        <v>403.92</v>
      </c>
      <c r="E14" s="1">
        <f t="shared" si="1"/>
        <v>430.33000000000004</v>
      </c>
      <c r="F14" s="1">
        <f t="shared" si="1"/>
        <v>311.52</v>
      </c>
      <c r="G14" s="1">
        <f t="shared" si="1"/>
        <v>1271.8699999999999</v>
      </c>
    </row>
    <row r="15" spans="1:7" ht="15" thickBot="1" x14ac:dyDescent="0.4">
      <c r="A15" s="14" t="s">
        <v>128</v>
      </c>
      <c r="B15" s="15"/>
      <c r="C15" s="13"/>
      <c r="D15" s="13"/>
      <c r="E15" s="13"/>
      <c r="F15" s="13"/>
      <c r="G15" s="13"/>
    </row>
  </sheetData>
  <mergeCells count="20">
    <mergeCell ref="A9:A10"/>
    <mergeCell ref="B9:B10"/>
    <mergeCell ref="C9:G9"/>
    <mergeCell ref="A14:B14"/>
    <mergeCell ref="C14:C15"/>
    <mergeCell ref="D14:D15"/>
    <mergeCell ref="E14:E15"/>
    <mergeCell ref="F14:F15"/>
    <mergeCell ref="G14:G15"/>
    <mergeCell ref="A15:B15"/>
    <mergeCell ref="A1:A2"/>
    <mergeCell ref="B1:B2"/>
    <mergeCell ref="C1:G1"/>
    <mergeCell ref="A6:B6"/>
    <mergeCell ref="C6:C7"/>
    <mergeCell ref="D6:D7"/>
    <mergeCell ref="E6:E7"/>
    <mergeCell ref="F6:F7"/>
    <mergeCell ref="G6:G7"/>
    <mergeCell ref="A7:B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2026-02-02T07:03:04Z</dcterms:created>
  <dcterms:modified xsi:type="dcterms:W3CDTF">2026-02-02T07:03:54Z</dcterms:modified>
</cp:coreProperties>
</file>